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3040" windowHeight="9195" tabRatio="929" activeTab="1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<sst xmlns="http://schemas.openxmlformats.org/spreadsheetml/2006/main" count="334" uniqueCount="249">
  <si>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</si>
  <si>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</si>
  <si>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</si>
  <si>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</si>
  <si>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</si>
  <si>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</si>
  <si>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</si>
  <si>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</si>
  <si>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</si>
  <si>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</si>
  <si>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</si>
  <si>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</si>
  <si>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</si>
  <si>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</si>
  <si>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</si>
  <si>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</si>
  <si>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</si>
  <si>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</si>
  <si>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</si>
  <si>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</si>
  <si>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</si>
  <si>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</si>
  <si>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</si>
  <si>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</si>
  <si>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</si>
  <si>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</si>
  <si>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</si>
  <si>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</si>
  <si>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</si>
  <si>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</si>
  <si>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</si>
  <si>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</si>
  <si>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</si>
  <si>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</si>
  <si>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</si>
  <si>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</si>
  <si>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</si>
  <si>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</si>
  <si>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</si>
  <si>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</si>
  <si>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</si>
  <si>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</si>
  <si>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</si>
  <si>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</si>
  <si>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</si>
  <si>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</si>
  <si>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</si>
  <si>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</si>
  <si>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</si>
  <si>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</si>
  <si>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</si>
  <si>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</si>
  <si>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</si>
  <si>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</si>
  <si>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</si>
  <si>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</si>
  <si>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</si>
  <si>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</si>
  <si>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</si>
  <si>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</si>
  <si>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</si>
  <si>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</si>
  <si>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</si>
  <si>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</si>
  <si>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</si>
  <si>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</si>
  <si>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</si>
  <si>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</si>
  <si>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</si>
  <si>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</si>
  <si>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</si>
  <si>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</si>
  <si>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</si>
  <si>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</si>
  <si>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</si>
  <si>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</si>
  <si>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</si>
  <si>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</si>
  <si>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</si>
  <si>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</si>
  <si>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</si>
  <si>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</si>
  <si>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</si>
  <si>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</si>
  <si>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</si>
  <si>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</si>
  <si>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</si>
  <si>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</si>
  <si>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</si>
  <si>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</si>
  <si>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</si>
  <si>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</si>
  <si>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</si>
  <si>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</si>
  <si>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</si>
  <si>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</si>
  <si>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</si>
  <si>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</si>
  <si>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</si>
  <si>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</si>
  <si>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</si>
  <si>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</si>
  <si>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</si>
  <si>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</si>
  <si>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</si>
  <si>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</si>
  <si>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</si>
  <si>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</si>
  <si>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</si>
  <si>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</si>
  <si>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</si>
  <si>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</si>
  <si>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</si>
  <si>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</si>
  <si>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</si>
  <si>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</si>
  <si>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</si>
  <si>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</si>
  <si>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</si>
  <si>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</si>
  <si>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</si>
  <si>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</si>
  <si>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</si>
  <si>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</si>
  <si>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</si>
  <si>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</si>
  <si>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</si>
  <si>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</si>
  <si>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</si>
  <si>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</si>
  <si>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</si>
  <si>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</si>
  <si>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</si>
  <si>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</si>
  <si>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</si>
  <si>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</si>
  <si>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</si>
  <si>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</si>
  <si>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</si>
  <si>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</si>
  <si>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</si>
  <si>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</si>
  <si>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</si>
  <si>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</si>
  <si>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</si>
  <si>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</si>
  <si>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</si>
  <si>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</si>
  <si>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</si>
  <si>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</si>
  <si>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</si>
  <si>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</si>
  <si>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</si>
  <si>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</si>
  <si>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</si>
  <si>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</si>
  <si>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</si>
  <si>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</si>
  <si>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</si>
  <si>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</si>
  <si>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</si>
  <si>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</si>
  <si>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</si>
  <si>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</si>
  <si>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</si>
  <si>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</si>
  <si>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</si>
  <si>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</si>
  <si>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</si>
  <si>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</si>
  <si>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</si>
  <si>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</si>
  <si>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</si>
  <si>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</si>
  <si>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</si>
  <si>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</si>
  <si>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</si>
  <si>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</si>
  <si>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</si>
  <si>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</si>
  <si>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</si>
  <si>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</si>
  <si>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</si>
  <si>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</si>
  <si>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</si>
  <si>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</si>
  <si>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</si>
  <si>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</si>
  <si>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</si>
  <si>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</si>
  <si>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</si>
  <si>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</si>
  <si>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</si>
  <si>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</si>
  <si>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</si>
  <si>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</si>
  <si>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</si>
  <si>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</si>
  <si>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</si>
  <si>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</si>
  <si>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</si>
  <si>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</si>
  <si>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</si>
  <si>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</si>
  <si>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</si>
  <si>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</si>
  <si>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</si>
  <si>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</si>
  <si>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</si>
  <si>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</si>
  <si>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</si>
  <si>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</si>
  <si>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</si>
  <si>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</si>
  <si>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</si>
  <si>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</si>
  <si>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</si>
  <si>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</si>
  <si>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</si>
  <si>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</si>
  <si>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</si>
  <si>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</si>
  <si>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</si>
  <si>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</si>
  <si>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</si>
  <si>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</si>
  <si>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</si>
  <si>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</si>
  <si>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</si>
  <si>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</si>
  <si>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</si>
  <si>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</si>
  <si>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</si>
  <si>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</si>
  <si>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</si>
  <si>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</si>
  <si>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</si>
  <si>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</si>
  <si>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</si>
  <si>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</si>
  <si>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</si>
  <si>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 xml:space="preserve">ფორმა N1 </t>
  </si>
  <si>
    <t>მზღვეველი: სს "სადაზღვევო კომპანია ალფა"</t>
  </si>
  <si>
    <t>ანგარიშგების თარიღი: 31.12.2017წ.</t>
  </si>
  <si>
    <t>გასული წლის შესაბამისი პერიოდი</t>
  </si>
  <si>
    <t xml:space="preserve"> - ფულადი სახსრები და მათი ექვივალენტები</t>
  </si>
  <si>
    <t xml:space="preserve"> ფორმა N2 </t>
  </si>
  <si>
    <t>ანგარიშგების პერიოდი: 01.01.2017 წ. - 31.12.2017 წ.</t>
  </si>
  <si>
    <t>საანგარიშო პერიოდი: 01.01.2017 წ. -  31.12.2017 წ.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</si>
</sst>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_-;\-* #,##0_-;_-* &quot;-&quot;??_-;_-@_-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3" fillId="0" borderId="57" xfId="440" applyNumberFormat="1" applyFont="1" applyFill="1" applyBorder="1" applyAlignment="1">
      <alignment horizontal="left"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0" fontId="3" fillId="0" borderId="59" xfId="440" applyNumberFormat="1" applyFont="1" applyFill="1" applyBorder="1" applyAlignment="1">
      <alignment horizontal="left" vertical="center"/>
      <protection/>
    </xf>
    <xf numFmtId="0" fontId="3" fillId="0" borderId="59" xfId="440" applyNumberFormat="1" applyFont="1" applyFill="1" applyBorder="1" applyAlignment="1">
      <alignment horizontal="left" vertical="center" wrapText="1"/>
      <protection/>
    </xf>
    <xf numFmtId="0" fontId="3" fillId="0" borderId="59" xfId="440" applyNumberFormat="1" applyFont="1" applyFill="1" applyBorder="1" applyAlignment="1">
      <alignment vertical="center" wrapText="1"/>
      <protection/>
    </xf>
    <xf numFmtId="0" fontId="3" fillId="0" borderId="59" xfId="373" applyNumberFormat="1" applyFont="1" applyFill="1" applyBorder="1" applyAlignment="1">
      <alignment horizontal="left"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2" fillId="0" borderId="57" xfId="440" applyNumberFormat="1" applyFont="1" applyFill="1" applyBorder="1" applyAlignment="1">
      <alignment horizontal="left" vertical="center"/>
      <protection/>
    </xf>
    <xf numFmtId="0" fontId="2" fillId="0" borderId="59" xfId="629" applyNumberFormat="1" applyFont="1" applyFill="1" applyBorder="1" applyAlignment="1">
      <alignment horizontal="left" vertical="center"/>
      <protection/>
    </xf>
    <xf numFmtId="0" fontId="2" fillId="0" borderId="59" xfId="440" applyNumberFormat="1" applyFont="1" applyFill="1" applyBorder="1" applyAlignment="1">
      <alignment horizontal="left" vertical="center"/>
      <protection/>
    </xf>
    <xf numFmtId="0" fontId="2" fillId="0" borderId="59" xfId="440" applyNumberFormat="1" applyFont="1" applyFill="1" applyBorder="1" applyAlignment="1">
      <alignment horizontal="left" vertical="center" wrapText="1"/>
      <protection/>
    </xf>
    <xf numFmtId="0" fontId="3" fillId="56" borderId="61" xfId="440" applyNumberFormat="1" applyFont="1" applyFill="1" applyBorder="1" applyAlignment="1">
      <alignment horizontal="center" vertical="center"/>
      <protection/>
    </xf>
    <xf numFmtId="0" fontId="3" fillId="56" borderId="61" xfId="440" applyNumberFormat="1" applyFont="1" applyFill="1" applyBorder="1" applyAlignment="1">
      <alignment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vertical="center"/>
      <protection/>
    </xf>
    <xf numFmtId="0" fontId="2" fillId="0" borderId="57" xfId="629" applyNumberFormat="1" applyFont="1" applyFill="1" applyBorder="1" applyAlignment="1">
      <alignment horizontal="left" vertical="center"/>
      <protection/>
    </xf>
    <xf numFmtId="0" fontId="3" fillId="56" borderId="63" xfId="440" applyNumberFormat="1" applyFont="1" applyFill="1" applyBorder="1" applyAlignment="1">
      <alignment horizontal="left" vertical="center"/>
      <protection/>
    </xf>
    <xf numFmtId="0" fontId="2" fillId="0" borderId="57" xfId="440" applyFont="1" applyFill="1" applyBorder="1" applyAlignment="1">
      <alignment horizontal="left" vertical="center"/>
      <protection/>
    </xf>
    <xf numFmtId="0" fontId="2" fillId="0" borderId="59" xfId="440" applyFont="1" applyFill="1" applyBorder="1" applyAlignment="1">
      <alignment horizontal="left" vertical="center"/>
      <protection/>
    </xf>
    <xf numFmtId="0" fontId="2" fillId="0" borderId="63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9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8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vertical="top"/>
    </xf>
    <xf numFmtId="0" fontId="2" fillId="0" borderId="62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7" xfId="0" applyFont="1" applyFill="1" applyBorder="1" applyAlignment="1">
      <alignment horizontal="center" vertical="center"/>
    </xf>
    <xf numFmtId="165" fontId="3" fillId="56" borderId="57" xfId="175" applyNumberFormat="1" applyFont="1" applyFill="1" applyBorder="1" applyAlignment="1">
      <alignment horizontal="right" vertical="center"/>
    </xf>
    <xf numFmtId="165" fontId="3" fillId="56" borderId="68" xfId="175" applyNumberFormat="1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center" vertical="center"/>
    </xf>
    <xf numFmtId="165" fontId="3" fillId="56" borderId="59" xfId="175" applyNumberFormat="1" applyFont="1" applyFill="1" applyBorder="1" applyAlignment="1">
      <alignment horizontal="right" vertical="center"/>
    </xf>
    <xf numFmtId="165" fontId="3" fillId="56" borderId="70" xfId="175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1" fillId="56" borderId="61" xfId="0" applyFont="1" applyFill="1" applyBorder="1" applyAlignment="1">
      <alignment horizontal="center" vertical="center"/>
    </xf>
    <xf numFmtId="0" fontId="12" fillId="56" borderId="61" xfId="0" applyFont="1" applyFill="1" applyBorder="1" applyAlignment="1">
      <alignment/>
    </xf>
    <xf numFmtId="165" fontId="81" fillId="56" borderId="63" xfId="175" applyNumberFormat="1" applyFont="1" applyFill="1" applyBorder="1" applyAlignment="1">
      <alignment horizontal="right" vertical="center"/>
    </xf>
    <xf numFmtId="165" fontId="81" fillId="56" borderId="71" xfId="175" applyNumberFormat="1" applyFont="1" applyFill="1" applyBorder="1" applyAlignment="1">
      <alignment horizontal="right" vertical="center"/>
    </xf>
    <xf numFmtId="165" fontId="81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81" fillId="56" borderId="6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5" fontId="3" fillId="72" borderId="57" xfId="175" applyNumberFormat="1" applyFont="1" applyFill="1" applyBorder="1" applyAlignment="1">
      <alignment horizontal="right" vertical="center"/>
    </xf>
    <xf numFmtId="165" fontId="3" fillId="72" borderId="59" xfId="175" applyNumberFormat="1" applyFont="1" applyFill="1" applyBorder="1" applyAlignment="1">
      <alignment horizontal="right" vertical="center"/>
    </xf>
    <xf numFmtId="0" fontId="81" fillId="56" borderId="69" xfId="0" applyFont="1" applyFill="1" applyBorder="1" applyAlignment="1">
      <alignment horizontal="center" vertical="center"/>
    </xf>
    <xf numFmtId="0" fontId="81" fillId="56" borderId="69" xfId="0" applyFont="1" applyFill="1" applyBorder="1" applyAlignment="1">
      <alignment vertical="center"/>
    </xf>
    <xf numFmtId="165" fontId="81" fillId="56" borderId="59" xfId="175" applyNumberFormat="1" applyFont="1" applyFill="1" applyBorder="1" applyAlignment="1">
      <alignment horizontal="right" vertical="center"/>
    </xf>
    <xf numFmtId="165" fontId="81" fillId="56" borderId="70" xfId="175" applyNumberFormat="1" applyFont="1" applyFill="1" applyBorder="1" applyAlignment="1">
      <alignment horizontal="right" vertical="center"/>
    </xf>
    <xf numFmtId="0" fontId="81" fillId="56" borderId="72" xfId="0" applyFont="1" applyFill="1" applyBorder="1" applyAlignment="1">
      <alignment horizontal="center" vertical="center"/>
    </xf>
    <xf numFmtId="0" fontId="81" fillId="56" borderId="72" xfId="0" applyFont="1" applyFill="1" applyBorder="1" applyAlignment="1">
      <alignment vertical="center" wrapText="1"/>
    </xf>
    <xf numFmtId="165" fontId="81" fillId="56" borderId="73" xfId="175" applyNumberFormat="1" applyFont="1" applyFill="1" applyBorder="1" applyAlignment="1">
      <alignment horizontal="right" vertical="center"/>
    </xf>
    <xf numFmtId="165" fontId="81" fillId="56" borderId="74" xfId="1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65" xfId="0" applyFont="1" applyFill="1" applyBorder="1" applyAlignment="1">
      <alignment horizontal="center" vertical="top"/>
    </xf>
    <xf numFmtId="0" fontId="2" fillId="0" borderId="6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65" fontId="2" fillId="56" borderId="57" xfId="175" applyNumberFormat="1" applyFont="1" applyFill="1" applyBorder="1" applyAlignment="1">
      <alignment horizontal="right" vertical="center"/>
    </xf>
    <xf numFmtId="165" fontId="2" fillId="56" borderId="68" xfId="175" applyNumberFormat="1" applyFont="1" applyFill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65" fontId="2" fillId="56" borderId="59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49" fontId="3" fillId="0" borderId="60" xfId="0" applyNumberFormat="1" applyFont="1" applyBorder="1" applyAlignment="1">
      <alignment horizontal="center" vertic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56" borderId="71" xfId="175" applyNumberFormat="1" applyFont="1" applyFill="1" applyBorder="1" applyAlignment="1">
      <alignment horizontal="right" vertical="center"/>
    </xf>
    <xf numFmtId="165" fontId="3" fillId="0" borderId="0" xfId="175" applyNumberFormat="1" applyFont="1" applyFill="1" applyBorder="1" applyAlignment="1">
      <alignment horizontal="right" vertical="center"/>
    </xf>
    <xf numFmtId="49" fontId="3" fillId="0" borderId="64" xfId="0" applyNumberFormat="1" applyFont="1" applyBorder="1" applyAlignment="1">
      <alignment horizontal="center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/>
    </xf>
    <xf numFmtId="0" fontId="3" fillId="56" borderId="61" xfId="0" applyFont="1" applyFill="1" applyBorder="1" applyAlignment="1">
      <alignment horizontal="center" vertical="center"/>
    </xf>
    <xf numFmtId="222" fontId="2" fillId="72" borderId="59" xfId="175" applyNumberFormat="1" applyFont="1" applyFill="1" applyBorder="1" applyAlignment="1">
      <alignment horizontal="right" vertical="center"/>
    </xf>
    <xf numFmtId="49" fontId="3" fillId="0" borderId="75" xfId="0" applyNumberFormat="1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165" fontId="2" fillId="56" borderId="63" xfId="175" applyNumberFormat="1" applyFont="1" applyFill="1" applyBorder="1" applyAlignment="1">
      <alignment horizontal="right" vertical="center"/>
    </xf>
    <xf numFmtId="165" fontId="2" fillId="56" borderId="71" xfId="175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85" fillId="0" borderId="59" xfId="175" applyNumberFormat="1" applyFont="1" applyFill="1" applyBorder="1" applyAlignment="1">
      <alignment horizontal="right" vertical="center"/>
    </xf>
    <xf numFmtId="165" fontId="78" fillId="0" borderId="41" xfId="274" applyNumberFormat="1" applyFont="1" applyFill="1" applyBorder="1" applyAlignment="1">
      <alignment/>
    </xf>
    <xf numFmtId="165" fontId="78" fillId="0" borderId="41" xfId="274" applyNumberFormat="1" applyFont="1" applyFill="1" applyBorder="1" applyAlignment="1" applyProtection="1">
      <alignment vertical="center"/>
      <protection locked="0"/>
    </xf>
    <xf numFmtId="165" fontId="78" fillId="0" borderId="54" xfId="274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8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/>
    </xf>
    <xf numFmtId="0" fontId="0" fillId="0" borderId="0" xfId="0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right" vertical="center"/>
    </xf>
    <xf numFmtId="0" fontId="82" fillId="0" borderId="0" xfId="0" applyFont="1" applyFill="1" applyAlignment="1">
      <alignment horizontal="center" vertical="center"/>
    </xf>
    <xf numFmtId="0" fontId="83" fillId="0" borderId="10" xfId="0" applyFont="1" applyFill="1" applyBorder="1" applyAlignment="1">
      <alignment horizontal="right" vertical="center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6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1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3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4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fino.kublashvili\AppData\Local\Microsoft\Windows\INetCache\Content.Outlook\2YETJO5L\Reports%20All\2017\12%20december\december\Alpha%20Report%2031.1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2">
        <row r="27">
          <cell r="E27">
            <v>5445750.780000001</v>
          </cell>
          <cell r="F27">
            <v>3854074.5700000003</v>
          </cell>
        </row>
      </sheetData>
      <sheetData sheetId="3">
        <row r="1034">
          <cell r="E1034">
            <v>2148721.3</v>
          </cell>
          <cell r="F1034">
            <v>1726308.32</v>
          </cell>
        </row>
      </sheetData>
      <sheetData sheetId="4">
        <row r="93">
          <cell r="E93">
            <v>0</v>
          </cell>
          <cell r="F93">
            <v>0</v>
          </cell>
        </row>
        <row r="436">
          <cell r="E436">
            <v>0</v>
          </cell>
          <cell r="F436">
            <v>0</v>
          </cell>
        </row>
        <row r="779">
          <cell r="E779">
            <v>0</v>
          </cell>
          <cell r="F779">
            <v>0</v>
          </cell>
        </row>
      </sheetData>
      <sheetData sheetId="5">
        <row r="19">
          <cell r="E19">
            <v>5116657.867880349</v>
          </cell>
          <cell r="F19">
            <v>4096980.8280544616</v>
          </cell>
        </row>
        <row r="35">
          <cell r="E35">
            <v>1781242.4600000004</v>
          </cell>
          <cell r="F35">
            <v>153468.4000000003</v>
          </cell>
        </row>
      </sheetData>
      <sheetData sheetId="6">
        <row r="722">
          <cell r="K722">
            <v>0</v>
          </cell>
          <cell r="R722">
            <v>0</v>
          </cell>
        </row>
      </sheetData>
      <sheetData sheetId="7">
        <row r="476">
          <cell r="E476">
            <v>0</v>
          </cell>
          <cell r="F476">
            <v>0</v>
          </cell>
        </row>
        <row r="946">
          <cell r="E946">
            <v>0</v>
          </cell>
          <cell r="F946">
            <v>0</v>
          </cell>
        </row>
      </sheetData>
      <sheetData sheetId="8">
        <row r="13">
          <cell r="E13">
            <v>6940037.026930161</v>
          </cell>
          <cell r="F13">
            <v>5969617.202988601</v>
          </cell>
        </row>
        <row r="18">
          <cell r="E18">
            <v>643756.1424682996</v>
          </cell>
          <cell r="F18">
            <v>323250.45838379994</v>
          </cell>
        </row>
        <row r="32">
          <cell r="E32">
            <v>162417.4881714105</v>
          </cell>
          <cell r="F32">
            <v>155231.145</v>
          </cell>
        </row>
        <row r="38">
          <cell r="E38">
            <v>0</v>
          </cell>
          <cell r="F38">
            <v>0</v>
          </cell>
        </row>
      </sheetData>
      <sheetData sheetId="9">
        <row r="13">
          <cell r="E13">
            <v>56713.64</v>
          </cell>
          <cell r="F13">
            <v>23542.050000000003</v>
          </cell>
        </row>
        <row r="17">
          <cell r="E17">
            <v>105182.95999999999</v>
          </cell>
          <cell r="F17">
            <v>90771.54000000002</v>
          </cell>
        </row>
        <row r="24">
          <cell r="E24">
            <v>0</v>
          </cell>
          <cell r="F24">
            <v>0</v>
          </cell>
        </row>
        <row r="28">
          <cell r="E28">
            <v>0</v>
          </cell>
          <cell r="F28">
            <v>0</v>
          </cell>
        </row>
      </sheetData>
      <sheetData sheetId="10">
        <row r="18">
          <cell r="L18">
            <v>759908.6599999999</v>
          </cell>
        </row>
      </sheetData>
      <sheetData sheetId="11">
        <row r="73">
          <cell r="E73">
            <v>0</v>
          </cell>
          <cell r="F73">
            <v>0</v>
          </cell>
        </row>
        <row r="92">
          <cell r="E92">
            <v>457681.67</v>
          </cell>
          <cell r="F92">
            <v>13567704.24</v>
          </cell>
        </row>
      </sheetData>
      <sheetData sheetId="12">
        <row r="19">
          <cell r="I19">
            <v>300533.5</v>
          </cell>
        </row>
      </sheetData>
      <sheetData sheetId="13">
        <row r="15">
          <cell r="E15">
            <v>1888448.2518663001</v>
          </cell>
          <cell r="F15">
            <v>213047.17000000004</v>
          </cell>
        </row>
        <row r="30">
          <cell r="E30">
            <v>895025.2707453375</v>
          </cell>
          <cell r="F30">
            <v>921561.48</v>
          </cell>
        </row>
      </sheetData>
      <sheetData sheetId="14">
        <row r="286">
          <cell r="I286">
            <v>0</v>
          </cell>
          <cell r="N286">
            <v>0</v>
          </cell>
        </row>
      </sheetData>
      <sheetData sheetId="15">
        <row r="22">
          <cell r="E22">
            <v>0</v>
          </cell>
          <cell r="F22">
            <v>0</v>
          </cell>
        </row>
      </sheetData>
      <sheetData sheetId="16">
        <row r="328">
          <cell r="E328">
            <v>0</v>
          </cell>
          <cell r="F328">
            <v>0</v>
          </cell>
        </row>
        <row r="650">
          <cell r="E650">
            <v>0</v>
          </cell>
          <cell r="F650">
            <v>0</v>
          </cell>
        </row>
      </sheetData>
      <sheetData sheetId="18">
        <row r="26">
          <cell r="E26">
            <v>478139.32</v>
          </cell>
          <cell r="F26">
            <v>140733.89</v>
          </cell>
        </row>
        <row r="46">
          <cell r="E46">
            <v>0</v>
          </cell>
          <cell r="F46">
            <v>0</v>
          </cell>
        </row>
      </sheetData>
      <sheetData sheetId="19">
        <row r="704">
          <cell r="E704">
            <v>725020.06</v>
          </cell>
          <cell r="F704">
            <v>537796.5499999998</v>
          </cell>
        </row>
      </sheetData>
      <sheetData sheetId="20">
        <row r="93">
          <cell r="E93">
            <v>0</v>
          </cell>
          <cell r="F93">
            <v>0</v>
          </cell>
        </row>
        <row r="268">
          <cell r="E268">
            <v>0</v>
          </cell>
          <cell r="F268">
            <v>0</v>
          </cell>
        </row>
        <row r="443">
          <cell r="E443">
            <v>0</v>
          </cell>
          <cell r="F443">
            <v>0</v>
          </cell>
        </row>
      </sheetData>
      <sheetData sheetId="21">
        <row r="203">
          <cell r="E203">
            <v>0</v>
          </cell>
          <cell r="F203">
            <v>0</v>
          </cell>
        </row>
        <row r="400">
          <cell r="E400">
            <v>-15000</v>
          </cell>
          <cell r="F400">
            <v>1304021.5260000003</v>
          </cell>
        </row>
      </sheetData>
      <sheetData sheetId="22">
        <row r="73">
          <cell r="E73">
            <v>0</v>
          </cell>
          <cell r="F73">
            <v>0</v>
          </cell>
        </row>
        <row r="307">
          <cell r="E307">
            <v>0</v>
          </cell>
          <cell r="F307">
            <v>0</v>
          </cell>
        </row>
      </sheetData>
      <sheetData sheetId="23">
        <row r="22">
          <cell r="E22">
            <v>1411849.62</v>
          </cell>
        </row>
        <row r="41">
          <cell r="E41">
            <v>410283.62999999995</v>
          </cell>
        </row>
      </sheetData>
      <sheetData sheetId="24">
        <row r="12">
          <cell r="E12">
            <v>7367.81</v>
          </cell>
        </row>
        <row r="111">
          <cell r="E111">
            <v>0</v>
          </cell>
        </row>
        <row r="124">
          <cell r="E124">
            <v>39410.31999999999</v>
          </cell>
        </row>
      </sheetData>
      <sheetData sheetId="26">
        <row r="45">
          <cell r="L45">
            <v>9095909.060801001</v>
          </cell>
        </row>
        <row r="91">
          <cell r="I91">
            <v>1805912.0447983001</v>
          </cell>
        </row>
        <row r="139">
          <cell r="L139">
            <v>6624861.83</v>
          </cell>
        </row>
        <row r="186">
          <cell r="K186">
            <v>1015499.5900000001</v>
          </cell>
        </row>
        <row r="232">
          <cell r="I232">
            <v>0</v>
          </cell>
        </row>
        <row r="279">
          <cell r="I279">
            <v>0</v>
          </cell>
        </row>
        <row r="326">
          <cell r="I326">
            <v>0</v>
          </cell>
        </row>
        <row r="373">
          <cell r="I373">
            <v>0</v>
          </cell>
        </row>
      </sheetData>
      <sheetData sheetId="27">
        <row r="15">
          <cell r="L15">
            <v>227112.44</v>
          </cell>
        </row>
        <row r="26">
          <cell r="I26">
            <v>0</v>
          </cell>
        </row>
        <row r="38">
          <cell r="L38">
            <v>33500</v>
          </cell>
        </row>
        <row r="50">
          <cell r="K50">
            <v>0</v>
          </cell>
        </row>
        <row r="69">
          <cell r="I69">
            <v>0</v>
          </cell>
        </row>
        <row r="80">
          <cell r="I80">
            <v>0</v>
          </cell>
        </row>
        <row r="91">
          <cell r="I91">
            <v>0</v>
          </cell>
        </row>
        <row r="102">
          <cell r="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58"/>
  <sheetViews>
    <sheetView showGridLines="0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2.00390625" style="168" customWidth="1"/>
    <col min="2" max="2" width="11.00390625" style="168" customWidth="1"/>
    <col min="3" max="3" width="5.140625" style="168" customWidth="1"/>
    <col min="4" max="4" width="73.7109375" style="168" customWidth="1"/>
    <col min="5" max="6" width="16.140625" style="168" customWidth="1"/>
    <col min="7" max="7" width="13.7109375" style="168" bestFit="1" customWidth="1"/>
    <col min="8" max="16384" width="9.140625" style="168" customWidth="1"/>
  </cols>
  <sheetData>
    <row r="1" spans="2:6" ht="15">
      <c r="B1" s="252" t="s">
        <v>84</v>
      </c>
      <c r="C1" s="252"/>
      <c r="D1" s="166" t="s">
        <v>240</v>
      </c>
      <c r="E1" s="253" t="s">
        <v>241</v>
      </c>
      <c r="F1" s="253"/>
    </row>
    <row r="2" spans="2:6" ht="15">
      <c r="B2" s="254" t="s">
        <v>243</v>
      </c>
      <c r="C2" s="254"/>
      <c r="D2" s="254"/>
      <c r="E2" s="254"/>
      <c r="F2" s="254"/>
    </row>
    <row r="3" spans="2:3" ht="15">
      <c r="B3" s="169"/>
      <c r="C3" s="169"/>
    </row>
    <row r="4" spans="2:6" ht="18" customHeight="1">
      <c r="B4" s="170"/>
      <c r="C4" s="255" t="s">
        <v>85</v>
      </c>
      <c r="D4" s="256"/>
      <c r="E4" s="256"/>
      <c r="F4" s="256"/>
    </row>
    <row r="5" spans="5:6" ht="15.75" thickBot="1">
      <c r="E5" s="253" t="s">
        <v>86</v>
      </c>
      <c r="F5" s="253"/>
    </row>
    <row r="6" spans="2:6" s="171" customFormat="1" ht="45.75" thickBot="1">
      <c r="B6" s="172" t="s">
        <v>87</v>
      </c>
      <c r="C6" s="173" t="s">
        <v>88</v>
      </c>
      <c r="D6" s="174"/>
      <c r="E6" s="175" t="s">
        <v>89</v>
      </c>
      <c r="F6" s="176" t="s">
        <v>244</v>
      </c>
    </row>
    <row r="7" spans="3:6" s="171" customFormat="1" ht="6" customHeight="1">
      <c r="C7" s="177"/>
      <c r="D7" s="178"/>
      <c r="E7" s="179"/>
      <c r="F7" s="179"/>
    </row>
    <row r="8" spans="3:6" s="180" customFormat="1" ht="15.75" thickBot="1">
      <c r="C8" s="257" t="s">
        <v>90</v>
      </c>
      <c r="D8" s="257"/>
      <c r="E8" s="257"/>
      <c r="F8" s="257"/>
    </row>
    <row r="9" spans="2:6" s="181" customFormat="1" ht="15" customHeight="1">
      <c r="B9" s="138" t="s">
        <v>91</v>
      </c>
      <c r="C9" s="182">
        <v>1</v>
      </c>
      <c r="D9" s="139" t="s">
        <v>245</v>
      </c>
      <c r="E9" s="183">
        <f>'[1]BS-C'!E27</f>
        <v>5445750.780000001</v>
      </c>
      <c r="F9" s="184">
        <f>'[1]BS-C'!F27</f>
        <v>3854074.5700000003</v>
      </c>
    </row>
    <row r="10" spans="2:6" s="181" customFormat="1" ht="15" customHeight="1">
      <c r="B10" s="140" t="s">
        <v>92</v>
      </c>
      <c r="C10" s="185">
        <v>2</v>
      </c>
      <c r="D10" s="141" t="s">
        <v>93</v>
      </c>
      <c r="E10" s="186">
        <f>'[1]BS-D'!E1034</f>
        <v>2148721.3</v>
      </c>
      <c r="F10" s="187">
        <f>'[1]BS-D'!F1034</f>
        <v>1726308.32</v>
      </c>
    </row>
    <row r="11" spans="2:6" s="181" customFormat="1" ht="15" customHeight="1">
      <c r="B11" s="140" t="s">
        <v>94</v>
      </c>
      <c r="C11" s="185">
        <v>3</v>
      </c>
      <c r="D11" s="141" t="s">
        <v>95</v>
      </c>
      <c r="E11" s="186">
        <f>'[1]BS-FA '!E93</f>
        <v>0</v>
      </c>
      <c r="F11" s="187">
        <f>'[1]BS-FA '!F93</f>
        <v>0</v>
      </c>
    </row>
    <row r="12" spans="2:6" s="181" customFormat="1" ht="15" customHeight="1">
      <c r="B12" s="140" t="s">
        <v>96</v>
      </c>
      <c r="C12" s="185">
        <v>4</v>
      </c>
      <c r="D12" s="142" t="s">
        <v>97</v>
      </c>
      <c r="E12" s="186">
        <f>'[1]BS-FA '!E436</f>
        <v>0</v>
      </c>
      <c r="F12" s="187">
        <f>'[1]BS-FA '!F436</f>
        <v>0</v>
      </c>
    </row>
    <row r="13" spans="2:6" s="181" customFormat="1" ht="30">
      <c r="B13" s="140" t="s">
        <v>98</v>
      </c>
      <c r="C13" s="185">
        <v>5</v>
      </c>
      <c r="D13" s="143" t="s">
        <v>99</v>
      </c>
      <c r="E13" s="186">
        <f>'[1]BS-FA '!E779</f>
        <v>0</v>
      </c>
      <c r="F13" s="187">
        <f>'[1]BS-FA '!F779</f>
        <v>0</v>
      </c>
    </row>
    <row r="14" spans="2:6" s="181" customFormat="1" ht="15" customHeight="1">
      <c r="B14" s="140" t="s">
        <v>100</v>
      </c>
      <c r="C14" s="185">
        <v>6</v>
      </c>
      <c r="D14" s="142" t="s">
        <v>101</v>
      </c>
      <c r="E14" s="186">
        <f>'[1]BS-IR &amp; RR'!E19</f>
        <v>5116657.867880349</v>
      </c>
      <c r="F14" s="187">
        <f>'[1]BS-IR &amp; RR'!F19</f>
        <v>4096980.8280544616</v>
      </c>
    </row>
    <row r="15" spans="2:6" s="181" customFormat="1" ht="15" customHeight="1">
      <c r="B15" s="140" t="s">
        <v>102</v>
      </c>
      <c r="C15" s="185">
        <v>7</v>
      </c>
      <c r="D15" s="141" t="s">
        <v>103</v>
      </c>
      <c r="E15" s="186">
        <f>'[1]BS-IR &amp; RR'!E35</f>
        <v>1781242.4600000004</v>
      </c>
      <c r="F15" s="187">
        <f>'[1]BS-IR &amp; RR'!F35</f>
        <v>153468.4000000003</v>
      </c>
    </row>
    <row r="16" spans="2:6" s="181" customFormat="1" ht="15" customHeight="1">
      <c r="B16" s="140" t="s">
        <v>104</v>
      </c>
      <c r="C16" s="185">
        <v>8</v>
      </c>
      <c r="D16" s="142" t="s">
        <v>105</v>
      </c>
      <c r="E16" s="186">
        <v>148302.51</v>
      </c>
      <c r="F16" s="187">
        <v>17578.51</v>
      </c>
    </row>
    <row r="17" spans="2:6" s="181" customFormat="1" ht="15" customHeight="1">
      <c r="B17" s="140" t="s">
        <v>106</v>
      </c>
      <c r="C17" s="185">
        <v>9</v>
      </c>
      <c r="D17" s="141" t="s">
        <v>107</v>
      </c>
      <c r="E17" s="186">
        <f>'[1]BS-L'!K722</f>
        <v>0</v>
      </c>
      <c r="F17" s="187">
        <f>'[1]BS-L'!R722</f>
        <v>0</v>
      </c>
    </row>
    <row r="18" spans="2:6" s="181" customFormat="1" ht="15" customHeight="1">
      <c r="B18" s="140" t="s">
        <v>108</v>
      </c>
      <c r="C18" s="185">
        <v>10</v>
      </c>
      <c r="D18" s="141" t="s">
        <v>109</v>
      </c>
      <c r="E18" s="186">
        <f>'[1]BS-I'!E476</f>
        <v>0</v>
      </c>
      <c r="F18" s="187">
        <f>'[1]BS-I'!F476</f>
        <v>0</v>
      </c>
    </row>
    <row r="19" spans="2:6" s="181" customFormat="1" ht="15" customHeight="1">
      <c r="B19" s="140" t="s">
        <v>110</v>
      </c>
      <c r="C19" s="185">
        <v>11</v>
      </c>
      <c r="D19" s="141" t="s">
        <v>111</v>
      </c>
      <c r="E19" s="186">
        <f>'[1]BS-I'!E946</f>
        <v>0</v>
      </c>
      <c r="F19" s="187">
        <f>'[1]BS-I'!F946</f>
        <v>0</v>
      </c>
    </row>
    <row r="20" spans="2:6" s="181" customFormat="1" ht="15" customHeight="1">
      <c r="B20" s="140" t="s">
        <v>112</v>
      </c>
      <c r="C20" s="185">
        <v>12</v>
      </c>
      <c r="D20" s="141" t="s">
        <v>113</v>
      </c>
      <c r="E20" s="186">
        <f>'[1]BS-R'!E18+'[1]BS-R'!E38</f>
        <v>643756.1424682996</v>
      </c>
      <c r="F20" s="187">
        <f>'[1]BS-R'!F18+'[1]BS-R'!F38</f>
        <v>323250.45838379994</v>
      </c>
    </row>
    <row r="21" spans="2:6" s="181" customFormat="1" ht="15" customHeight="1">
      <c r="B21" s="140" t="s">
        <v>114</v>
      </c>
      <c r="C21" s="185">
        <v>13</v>
      </c>
      <c r="D21" s="141" t="s">
        <v>115</v>
      </c>
      <c r="E21" s="186">
        <f>'[1]BS-DC'!E13+'[1]BS-DC'!E24</f>
        <v>56713.64</v>
      </c>
      <c r="F21" s="187">
        <f>'[1]BS-DC'!F13+'[1]BS-DC'!F24</f>
        <v>23542.050000000003</v>
      </c>
    </row>
    <row r="22" spans="2:6" s="181" customFormat="1" ht="15" customHeight="1">
      <c r="B22" s="140" t="s">
        <v>116</v>
      </c>
      <c r="C22" s="185">
        <v>14</v>
      </c>
      <c r="D22" s="141" t="s">
        <v>117</v>
      </c>
      <c r="E22" s="186">
        <f>'[1]BS-PPE'!L18</f>
        <v>759908.6599999999</v>
      </c>
      <c r="F22" s="187">
        <v>714992.9500000001</v>
      </c>
    </row>
    <row r="23" spans="2:6" s="181" customFormat="1" ht="15" customHeight="1">
      <c r="B23" s="140" t="s">
        <v>118</v>
      </c>
      <c r="C23" s="185">
        <v>15</v>
      </c>
      <c r="D23" s="141" t="s">
        <v>119</v>
      </c>
      <c r="E23" s="186">
        <f>'[1]BS-IP &amp; OA'!E73</f>
        <v>0</v>
      </c>
      <c r="F23" s="187">
        <f>'[1]BS-IP &amp; OA'!F73</f>
        <v>0</v>
      </c>
    </row>
    <row r="24" spans="2:6" s="181" customFormat="1" ht="15" customHeight="1">
      <c r="B24" s="140" t="s">
        <v>120</v>
      </c>
      <c r="C24" s="185">
        <v>16</v>
      </c>
      <c r="D24" s="141" t="s">
        <v>121</v>
      </c>
      <c r="E24" s="186">
        <f>'[1]BS-IA'!I19</f>
        <v>300533.5</v>
      </c>
      <c r="F24" s="187">
        <v>285191.5399999999</v>
      </c>
    </row>
    <row r="25" spans="2:6" s="181" customFormat="1" ht="15" customHeight="1">
      <c r="B25" s="140" t="s">
        <v>122</v>
      </c>
      <c r="C25" s="185">
        <v>17</v>
      </c>
      <c r="D25" s="141" t="s">
        <v>123</v>
      </c>
      <c r="E25" s="186"/>
      <c r="F25" s="187"/>
    </row>
    <row r="26" spans="2:6" s="181" customFormat="1" ht="15" customHeight="1">
      <c r="B26" s="140" t="s">
        <v>124</v>
      </c>
      <c r="C26" s="185">
        <v>18</v>
      </c>
      <c r="D26" s="144" t="s">
        <v>125</v>
      </c>
      <c r="E26" s="186">
        <f>'[1]BS-IP &amp; OA'!E92</f>
        <v>457681.67</v>
      </c>
      <c r="F26" s="187">
        <f>'[1]BS-IP &amp; OA'!F92</f>
        <v>13567704.24</v>
      </c>
    </row>
    <row r="27" spans="2:7" s="188" customFormat="1" ht="15" customHeight="1" thickBot="1">
      <c r="B27" s="145" t="s">
        <v>126</v>
      </c>
      <c r="C27" s="189">
        <v>19</v>
      </c>
      <c r="D27" s="190" t="s">
        <v>127</v>
      </c>
      <c r="E27" s="191">
        <f>SUM(E9:E26)</f>
        <v>16859268.53034865</v>
      </c>
      <c r="F27" s="192">
        <f>SUM(F9:F26)</f>
        <v>24763091.866438262</v>
      </c>
      <c r="G27" s="193"/>
    </row>
    <row r="28" spans="2:6" s="180" customFormat="1" ht="6" customHeight="1">
      <c r="B28" s="194"/>
      <c r="C28" s="195"/>
      <c r="D28" s="196"/>
      <c r="E28" s="197"/>
      <c r="F28" s="197"/>
    </row>
    <row r="29" spans="2:6" s="180" customFormat="1" ht="15.75" thickBot="1">
      <c r="B29" s="194"/>
      <c r="C29" s="257" t="s">
        <v>128</v>
      </c>
      <c r="D29" s="257"/>
      <c r="E29" s="257"/>
      <c r="F29" s="257"/>
    </row>
    <row r="30" spans="2:6" s="181" customFormat="1" ht="15" customHeight="1">
      <c r="B30" s="138" t="s">
        <v>129</v>
      </c>
      <c r="C30" s="182">
        <v>20</v>
      </c>
      <c r="D30" s="198" t="s">
        <v>130</v>
      </c>
      <c r="E30" s="183">
        <f>'[1]BS-R'!E13+'[1]BS-R'!E32</f>
        <v>7102454.515101572</v>
      </c>
      <c r="F30" s="184">
        <f>'[1]BS-R'!F13+'[1]BS-R'!F32</f>
        <v>6124848.347988601</v>
      </c>
    </row>
    <row r="31" spans="2:6" s="181" customFormat="1" ht="15" customHeight="1">
      <c r="B31" s="140" t="s">
        <v>131</v>
      </c>
      <c r="C31" s="185">
        <v>21</v>
      </c>
      <c r="D31" s="199" t="s">
        <v>132</v>
      </c>
      <c r="E31" s="186">
        <f>'[1]BS-OIL &amp; OL'!E15</f>
        <v>1888448.2518663001</v>
      </c>
      <c r="F31" s="187">
        <f>'[1]BS-OIL &amp; OL'!F15</f>
        <v>213047.17000000004</v>
      </c>
    </row>
    <row r="32" spans="2:6" s="181" customFormat="1" ht="15" customHeight="1">
      <c r="B32" s="140" t="s">
        <v>133</v>
      </c>
      <c r="C32" s="185">
        <v>22</v>
      </c>
      <c r="D32" s="142" t="s">
        <v>134</v>
      </c>
      <c r="E32" s="186"/>
      <c r="F32" s="187"/>
    </row>
    <row r="33" spans="2:6" s="181" customFormat="1" ht="15" customHeight="1">
      <c r="B33" s="140" t="s">
        <v>135</v>
      </c>
      <c r="C33" s="185">
        <v>23</v>
      </c>
      <c r="D33" s="199" t="s">
        <v>136</v>
      </c>
      <c r="E33" s="186">
        <f>'[1]BS-FL'!I286</f>
        <v>0</v>
      </c>
      <c r="F33" s="187">
        <f>'[1]BS-FL'!N286</f>
        <v>0</v>
      </c>
    </row>
    <row r="34" spans="2:6" s="181" customFormat="1" ht="15" customHeight="1">
      <c r="B34" s="140" t="s">
        <v>137</v>
      </c>
      <c r="C34" s="185">
        <v>24</v>
      </c>
      <c r="D34" s="199" t="s">
        <v>138</v>
      </c>
      <c r="E34" s="186">
        <f>'[1]BS-PL'!E22+'[1]BS-PL'!E27</f>
        <v>0</v>
      </c>
      <c r="F34" s="187">
        <f>'[1]BS-PL'!F22+'[1]BS-PL'!F27</f>
        <v>0</v>
      </c>
    </row>
    <row r="35" spans="2:6" s="181" customFormat="1" ht="15" customHeight="1">
      <c r="B35" s="140" t="s">
        <v>139</v>
      </c>
      <c r="C35" s="185">
        <v>25</v>
      </c>
      <c r="D35" s="199" t="s">
        <v>140</v>
      </c>
      <c r="E35" s="186">
        <f>'[1]BS-LA'!E328</f>
        <v>0</v>
      </c>
      <c r="F35" s="187">
        <f>'[1]BS-LA'!F328</f>
        <v>0</v>
      </c>
    </row>
    <row r="36" spans="2:6" s="181" customFormat="1" ht="15" customHeight="1">
      <c r="B36" s="140" t="s">
        <v>141</v>
      </c>
      <c r="C36" s="185">
        <v>26</v>
      </c>
      <c r="D36" s="199" t="s">
        <v>142</v>
      </c>
      <c r="E36" s="186">
        <f>'[1]BS-LA'!E650</f>
        <v>0</v>
      </c>
      <c r="F36" s="187">
        <f>'[1]BS-LA'!F650</f>
        <v>0</v>
      </c>
    </row>
    <row r="37" spans="2:6" s="181" customFormat="1" ht="15" customHeight="1">
      <c r="B37" s="140" t="s">
        <v>143</v>
      </c>
      <c r="C37" s="185">
        <v>27</v>
      </c>
      <c r="D37" s="199" t="s">
        <v>144</v>
      </c>
      <c r="E37" s="186">
        <f>'[1]BS-DC'!E17+'[1]BS-DC'!E28</f>
        <v>105182.95999999999</v>
      </c>
      <c r="F37" s="187">
        <f>'[1]BS-DC'!F17+'[1]BS-DC'!F28</f>
        <v>90771.54000000002</v>
      </c>
    </row>
    <row r="38" spans="2:6" s="181" customFormat="1" ht="15" customHeight="1">
      <c r="B38" s="140" t="s">
        <v>145</v>
      </c>
      <c r="C38" s="185">
        <v>28</v>
      </c>
      <c r="D38" s="199" t="s">
        <v>146</v>
      </c>
      <c r="E38" s="186"/>
      <c r="F38" s="187"/>
    </row>
    <row r="39" spans="2:6" s="181" customFormat="1" ht="15" customHeight="1">
      <c r="B39" s="140" t="s">
        <v>147</v>
      </c>
      <c r="C39" s="185">
        <v>29</v>
      </c>
      <c r="D39" s="199" t="s">
        <v>148</v>
      </c>
      <c r="E39" s="186">
        <f>'[1]BS-OIL &amp; OL'!E30</f>
        <v>895025.2707453375</v>
      </c>
      <c r="F39" s="187">
        <f>'[1]BS-OIL &amp; OL'!F30</f>
        <v>921561.48</v>
      </c>
    </row>
    <row r="40" spans="2:6" s="188" customFormat="1" ht="15" customHeight="1" thickBot="1">
      <c r="B40" s="145" t="s">
        <v>149</v>
      </c>
      <c r="C40" s="189">
        <v>30</v>
      </c>
      <c r="D40" s="200" t="s">
        <v>150</v>
      </c>
      <c r="E40" s="191">
        <f>SUM(E30:E39)</f>
        <v>9991110.99771321</v>
      </c>
      <c r="F40" s="192">
        <f>SUM(F30:F39)</f>
        <v>7350228.537988601</v>
      </c>
    </row>
    <row r="41" spans="2:6" s="201" customFormat="1" ht="6" customHeight="1">
      <c r="B41" s="202"/>
      <c r="C41" s="203"/>
      <c r="D41" s="196"/>
      <c r="E41" s="197"/>
      <c r="F41" s="197"/>
    </row>
    <row r="42" spans="2:6" s="180" customFormat="1" ht="15.75" thickBot="1">
      <c r="B42" s="204"/>
      <c r="C42" s="257" t="s">
        <v>151</v>
      </c>
      <c r="D42" s="257"/>
      <c r="E42" s="257"/>
      <c r="F42" s="257"/>
    </row>
    <row r="43" spans="2:6" s="181" customFormat="1" ht="15" customHeight="1">
      <c r="B43" s="138" t="s">
        <v>152</v>
      </c>
      <c r="C43" s="182">
        <v>31</v>
      </c>
      <c r="D43" s="198" t="s">
        <v>153</v>
      </c>
      <c r="E43" s="205">
        <v>24799516</v>
      </c>
      <c r="F43" s="184">
        <v>36115800</v>
      </c>
    </row>
    <row r="44" spans="2:6" s="181" customFormat="1" ht="15" customHeight="1">
      <c r="B44" s="140" t="s">
        <v>154</v>
      </c>
      <c r="C44" s="185">
        <v>32</v>
      </c>
      <c r="D44" s="199" t="s">
        <v>155</v>
      </c>
      <c r="E44" s="186"/>
      <c r="F44" s="187"/>
    </row>
    <row r="45" spans="2:6" s="181" customFormat="1" ht="15" customHeight="1">
      <c r="B45" s="140" t="s">
        <v>156</v>
      </c>
      <c r="C45" s="185">
        <v>33</v>
      </c>
      <c r="D45" s="199" t="s">
        <v>157</v>
      </c>
      <c r="E45" s="186"/>
      <c r="F45" s="187"/>
    </row>
    <row r="46" spans="2:6" s="181" customFormat="1" ht="15" customHeight="1">
      <c r="B46" s="140" t="s">
        <v>158</v>
      </c>
      <c r="C46" s="185">
        <v>34</v>
      </c>
      <c r="D46" s="199" t="s">
        <v>159</v>
      </c>
      <c r="E46" s="206">
        <v>-18882075.2415503</v>
      </c>
      <c r="F46" s="187">
        <v>-21355776.74050019</v>
      </c>
    </row>
    <row r="47" spans="2:6" s="181" customFormat="1" ht="15" customHeight="1">
      <c r="B47" s="140" t="s">
        <v>160</v>
      </c>
      <c r="C47" s="185">
        <v>35</v>
      </c>
      <c r="D47" s="199" t="s">
        <v>161</v>
      </c>
      <c r="E47" s="206">
        <v>771578.2041857423</v>
      </c>
      <c r="F47" s="187">
        <v>2473701.4989498486</v>
      </c>
    </row>
    <row r="48" spans="2:6" s="181" customFormat="1" ht="15" customHeight="1">
      <c r="B48" s="140" t="s">
        <v>162</v>
      </c>
      <c r="C48" s="185">
        <v>36</v>
      </c>
      <c r="D48" s="199" t="s">
        <v>163</v>
      </c>
      <c r="E48" s="206">
        <v>179138.57</v>
      </c>
      <c r="F48" s="187">
        <v>179138.57</v>
      </c>
    </row>
    <row r="49" spans="2:6" s="188" customFormat="1" ht="15" customHeight="1">
      <c r="B49" s="140" t="s">
        <v>164</v>
      </c>
      <c r="C49" s="207">
        <v>37</v>
      </c>
      <c r="D49" s="208" t="s">
        <v>165</v>
      </c>
      <c r="E49" s="209">
        <f>SUM(E43+E44-E45+E46+E47+E48)</f>
        <v>6868157.532635442</v>
      </c>
      <c r="F49" s="210">
        <f>SUM(F43+F44-F45+F46+F47+F48)</f>
        <v>17412863.32844966</v>
      </c>
    </row>
    <row r="50" spans="2:6" s="188" customFormat="1" ht="15" customHeight="1" thickBot="1">
      <c r="B50" s="145" t="s">
        <v>166</v>
      </c>
      <c r="C50" s="211">
        <v>38</v>
      </c>
      <c r="D50" s="212" t="s">
        <v>167</v>
      </c>
      <c r="E50" s="213">
        <f>E40+E49</f>
        <v>16859268.53034865</v>
      </c>
      <c r="F50" s="214">
        <f>F40+F49</f>
        <v>24763091.866438262</v>
      </c>
    </row>
    <row r="51" s="215" customFormat="1" ht="15">
      <c r="E51" s="216"/>
    </row>
    <row r="52" s="215" customFormat="1" ht="15">
      <c r="E52" s="216"/>
    </row>
    <row r="53" spans="3:6" ht="15">
      <c r="C53" s="250"/>
      <c r="D53" s="250"/>
      <c r="E53" s="250"/>
      <c r="F53" s="250"/>
    </row>
    <row r="54" spans="3:6" ht="15">
      <c r="C54" s="251"/>
      <c r="D54" s="251"/>
      <c r="E54" s="251"/>
      <c r="F54" s="251"/>
    </row>
    <row r="55" spans="3:6" ht="15">
      <c r="C55" s="250"/>
      <c r="D55" s="250"/>
      <c r="E55" s="250"/>
      <c r="F55" s="250"/>
    </row>
    <row r="56" spans="3:6" ht="15">
      <c r="C56" s="251"/>
      <c r="D56" s="251"/>
      <c r="E56" s="251"/>
      <c r="F56" s="251"/>
    </row>
    <row r="57" spans="3:6" ht="15" customHeight="1">
      <c r="C57" s="250"/>
      <c r="D57" s="250"/>
      <c r="E57" s="250"/>
      <c r="F57" s="250"/>
    </row>
    <row r="58" spans="3:6" ht="15">
      <c r="C58" s="251"/>
      <c r="D58" s="251"/>
      <c r="E58" s="251"/>
      <c r="F58" s="251"/>
    </row>
  </sheetData>
  <sheetProtection/>
  <mergeCells count="14">
    <mergeCell ref="C29:F29"/>
    <mergeCell ref="C42:F42"/>
    <mergeCell ref="B1:C1"/>
    <mergeCell ref="E1:F1"/>
    <mergeCell ref="B2:F2"/>
    <mergeCell ref="C4:F4"/>
    <mergeCell ref="E5:F5"/>
    <mergeCell ref="C8:F8"/>
    <mergeCell ref="C53:F53"/>
    <mergeCell ref="C54:F54"/>
    <mergeCell ref="C55:F55"/>
    <mergeCell ref="C56:F56"/>
    <mergeCell ref="C57:F57"/>
    <mergeCell ref="C58:F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C120" sqref="C120"/>
      <selection pane="bottomLeft" activeCell="E41" sqref="E41"/>
    </sheetView>
  </sheetViews>
  <sheetFormatPr defaultColWidth="9.140625" defaultRowHeight="12.75"/>
  <cols>
    <col min="1" max="1" width="2.00390625" style="180" customWidth="1"/>
    <col min="2" max="2" width="11.00390625" style="180" customWidth="1"/>
    <col min="3" max="3" width="5.8515625" style="180" customWidth="1"/>
    <col min="4" max="4" width="81.7109375" style="180" customWidth="1"/>
    <col min="5" max="6" width="15.7109375" style="180" customWidth="1"/>
    <col min="7" max="16384" width="9.140625" style="180" customWidth="1"/>
  </cols>
  <sheetData>
    <row r="1" spans="2:6" ht="15" customHeight="1">
      <c r="B1" s="260" t="s">
        <v>84</v>
      </c>
      <c r="C1" s="260"/>
      <c r="D1" s="166" t="s">
        <v>240</v>
      </c>
      <c r="E1" s="261" t="s">
        <v>246</v>
      </c>
      <c r="F1" s="261"/>
    </row>
    <row r="2" spans="2:6" ht="15" customHeight="1">
      <c r="B2" s="260" t="s">
        <v>247</v>
      </c>
      <c r="C2" s="260"/>
      <c r="D2" s="260"/>
      <c r="E2" s="260"/>
      <c r="F2" s="260"/>
    </row>
    <row r="3" ht="15" customHeight="1"/>
    <row r="4" spans="4:6" s="217" customFormat="1" ht="18">
      <c r="D4" s="262" t="s">
        <v>168</v>
      </c>
      <c r="E4" s="262"/>
      <c r="F4" s="262"/>
    </row>
    <row r="5" spans="5:6" ht="15" customHeight="1" thickBot="1">
      <c r="E5" s="263" t="s">
        <v>86</v>
      </c>
      <c r="F5" s="263"/>
    </row>
    <row r="6" spans="2:6" s="218" customFormat="1" ht="45" customHeight="1" thickBot="1">
      <c r="B6" s="172" t="s">
        <v>87</v>
      </c>
      <c r="C6" s="219" t="s">
        <v>88</v>
      </c>
      <c r="D6" s="220"/>
      <c r="E6" s="175" t="s">
        <v>89</v>
      </c>
      <c r="F6" s="176" t="s">
        <v>244</v>
      </c>
    </row>
    <row r="7" spans="3:6" s="201" customFormat="1" ht="9" customHeight="1">
      <c r="C7" s="221"/>
      <c r="D7" s="221"/>
      <c r="E7" s="222"/>
      <c r="F7" s="222"/>
    </row>
    <row r="8" spans="3:6" s="201" customFormat="1" ht="15" customHeight="1" thickBot="1">
      <c r="C8" s="258" t="s">
        <v>169</v>
      </c>
      <c r="D8" s="258"/>
      <c r="E8" s="258"/>
      <c r="F8" s="258"/>
    </row>
    <row r="9" spans="2:6" ht="15" customHeight="1">
      <c r="B9" s="223" t="s">
        <v>91</v>
      </c>
      <c r="C9" s="224">
        <v>1</v>
      </c>
      <c r="D9" s="146" t="s">
        <v>170</v>
      </c>
      <c r="E9" s="225">
        <f>'[1]P&amp;C(NL)'!L45+'[1]P&amp;C(NL)'!I232</f>
        <v>9095909.060801001</v>
      </c>
      <c r="F9" s="226">
        <v>6029228.04</v>
      </c>
    </row>
    <row r="10" spans="2:6" ht="15" customHeight="1">
      <c r="B10" s="227" t="s">
        <v>92</v>
      </c>
      <c r="C10" s="228">
        <v>2</v>
      </c>
      <c r="D10" s="147" t="s">
        <v>171</v>
      </c>
      <c r="E10" s="229">
        <f>'[1]P&amp;C(NL)'!I91+'[1]P&amp;C(NL)'!I279</f>
        <v>1805912.0447983001</v>
      </c>
      <c r="F10" s="230">
        <v>558208.7902293999</v>
      </c>
    </row>
    <row r="11" spans="2:6" ht="15" customHeight="1">
      <c r="B11" s="227" t="s">
        <v>94</v>
      </c>
      <c r="C11" s="228">
        <v>3</v>
      </c>
      <c r="D11" s="148" t="s">
        <v>172</v>
      </c>
      <c r="E11" s="229">
        <v>409209.4597300487</v>
      </c>
      <c r="F11" s="230">
        <v>891447.8700000007</v>
      </c>
    </row>
    <row r="12" spans="2:6" ht="15" customHeight="1">
      <c r="B12" s="227" t="s">
        <v>96</v>
      </c>
      <c r="C12" s="228">
        <v>4</v>
      </c>
      <c r="D12" s="149" t="s">
        <v>173</v>
      </c>
      <c r="E12" s="229">
        <v>66578.42408450005</v>
      </c>
      <c r="F12" s="230">
        <v>51063.0483838</v>
      </c>
    </row>
    <row r="13" spans="2:6" s="181" customFormat="1" ht="15" customHeight="1">
      <c r="B13" s="227" t="s">
        <v>98</v>
      </c>
      <c r="C13" s="185">
        <v>5</v>
      </c>
      <c r="D13" s="141" t="s">
        <v>174</v>
      </c>
      <c r="E13" s="186">
        <f>E9-E10-E11+E12</f>
        <v>6947365.980357153</v>
      </c>
      <c r="F13" s="187">
        <f>F9-F10-F11+F12</f>
        <v>4630634.4281544</v>
      </c>
    </row>
    <row r="14" spans="2:6" ht="15" customHeight="1">
      <c r="B14" s="227" t="s">
        <v>100</v>
      </c>
      <c r="C14" s="228">
        <v>6</v>
      </c>
      <c r="D14" s="147" t="s">
        <v>175</v>
      </c>
      <c r="E14" s="229">
        <f>'[1]P&amp;C(NL)'!L139+'[1]P&amp;C(NL)'!I326</f>
        <v>6624861.83</v>
      </c>
      <c r="F14" s="230">
        <v>7704592.09</v>
      </c>
    </row>
    <row r="15" spans="2:6" ht="15" customHeight="1">
      <c r="B15" s="227" t="s">
        <v>102</v>
      </c>
      <c r="C15" s="228">
        <v>7</v>
      </c>
      <c r="D15" s="147" t="s">
        <v>176</v>
      </c>
      <c r="E15" s="229">
        <f>'[1]P&amp;C(NL)'!K186+'[1]P&amp;C(NL)'!I373</f>
        <v>1015499.5900000001</v>
      </c>
      <c r="F15" s="230">
        <v>380009.3200000002</v>
      </c>
    </row>
    <row r="16" spans="2:6" ht="15" customHeight="1">
      <c r="B16" s="227" t="s">
        <v>104</v>
      </c>
      <c r="C16" s="228">
        <v>8</v>
      </c>
      <c r="D16" s="148" t="s">
        <v>177</v>
      </c>
      <c r="E16" s="229">
        <v>561210</v>
      </c>
      <c r="F16" s="230">
        <v>-3466842.1790115964</v>
      </c>
    </row>
    <row r="17" spans="2:6" ht="15" customHeight="1">
      <c r="B17" s="227" t="s">
        <v>106</v>
      </c>
      <c r="C17" s="228">
        <v>9</v>
      </c>
      <c r="D17" s="148" t="s">
        <v>178</v>
      </c>
      <c r="E17" s="229">
        <v>253927.2599999996</v>
      </c>
      <c r="F17" s="230">
        <v>-48474.20000000007</v>
      </c>
    </row>
    <row r="18" spans="2:6" ht="15" customHeight="1">
      <c r="B18" s="227" t="s">
        <v>108</v>
      </c>
      <c r="C18" s="228">
        <v>10</v>
      </c>
      <c r="D18" s="148" t="s">
        <v>179</v>
      </c>
      <c r="E18" s="229">
        <v>298328.91</v>
      </c>
      <c r="F18" s="230">
        <v>104545.09</v>
      </c>
    </row>
    <row r="19" spans="2:6" s="181" customFormat="1" ht="15" customHeight="1">
      <c r="B19" s="227" t="s">
        <v>110</v>
      </c>
      <c r="C19" s="185">
        <v>11</v>
      </c>
      <c r="D19" s="141" t="s">
        <v>180</v>
      </c>
      <c r="E19" s="186">
        <f>E14-E15+E16-E17-E18</f>
        <v>5618316.07</v>
      </c>
      <c r="F19" s="187">
        <f>F14-F15+F16-F17-F18</f>
        <v>3801669.7009884035</v>
      </c>
    </row>
    <row r="20" spans="2:6" s="181" customFormat="1" ht="15" customHeight="1">
      <c r="B20" s="227" t="s">
        <v>112</v>
      </c>
      <c r="C20" s="185">
        <v>12</v>
      </c>
      <c r="D20" s="141" t="s">
        <v>181</v>
      </c>
      <c r="E20" s="186"/>
      <c r="F20" s="187"/>
    </row>
    <row r="21" spans="2:6" s="181" customFormat="1" ht="15" customHeight="1">
      <c r="B21" s="227" t="s">
        <v>114</v>
      </c>
      <c r="C21" s="185">
        <v>13</v>
      </c>
      <c r="D21" s="141" t="s">
        <v>182</v>
      </c>
      <c r="E21" s="186">
        <f>'[1]IS-COM'!E26</f>
        <v>478139.32</v>
      </c>
      <c r="F21" s="187">
        <f>'[1]IS-COM'!F26</f>
        <v>140733.89</v>
      </c>
    </row>
    <row r="22" spans="2:6" s="181" customFormat="1" ht="15" customHeight="1" thickBot="1">
      <c r="B22" s="231" t="s">
        <v>116</v>
      </c>
      <c r="C22" s="150">
        <v>14</v>
      </c>
      <c r="D22" s="151" t="s">
        <v>183</v>
      </c>
      <c r="E22" s="232">
        <f>E13-E19-E20+E21</f>
        <v>1807189.230357153</v>
      </c>
      <c r="F22" s="233">
        <f>F13-F19-F20+F21</f>
        <v>969698.6171659961</v>
      </c>
    </row>
    <row r="23" spans="3:6" ht="9" customHeight="1">
      <c r="C23" s="195"/>
      <c r="D23" s="152"/>
      <c r="E23" s="197"/>
      <c r="F23" s="197"/>
    </row>
    <row r="24" spans="3:6" ht="15" customHeight="1" thickBot="1">
      <c r="C24" s="258" t="s">
        <v>184</v>
      </c>
      <c r="D24" s="258"/>
      <c r="E24" s="258"/>
      <c r="F24" s="258"/>
    </row>
    <row r="25" spans="2:6" ht="15" customHeight="1">
      <c r="B25" s="223" t="s">
        <v>118</v>
      </c>
      <c r="C25" s="224">
        <v>15</v>
      </c>
      <c r="D25" s="146" t="s">
        <v>170</v>
      </c>
      <c r="E25" s="225">
        <f>'[1]P&amp;C(L)'!L15+'[1]P&amp;C(L)'!I69</f>
        <v>227112.44</v>
      </c>
      <c r="F25" s="226">
        <v>185539.90000000002</v>
      </c>
    </row>
    <row r="26" spans="2:6" ht="15" customHeight="1">
      <c r="B26" s="227" t="s">
        <v>120</v>
      </c>
      <c r="C26" s="228">
        <v>16</v>
      </c>
      <c r="D26" s="147" t="s">
        <v>171</v>
      </c>
      <c r="E26" s="229">
        <f>'[1]P&amp;C(L)'!I26+'[1]P&amp;C(L)'!I80</f>
        <v>0</v>
      </c>
      <c r="F26" s="230">
        <v>0</v>
      </c>
    </row>
    <row r="27" spans="2:6" ht="15" customHeight="1">
      <c r="B27" s="227" t="s">
        <v>122</v>
      </c>
      <c r="C27" s="228">
        <v>17</v>
      </c>
      <c r="D27" s="148" t="s">
        <v>172</v>
      </c>
      <c r="E27" s="229">
        <v>1607.7161714105168</v>
      </c>
      <c r="F27" s="230">
        <v>-18929.600000000006</v>
      </c>
    </row>
    <row r="28" spans="2:6" ht="15" customHeight="1">
      <c r="B28" s="227" t="s">
        <v>124</v>
      </c>
      <c r="C28" s="228">
        <v>18</v>
      </c>
      <c r="D28" s="148" t="s">
        <v>173</v>
      </c>
      <c r="E28" s="229"/>
      <c r="F28" s="230"/>
    </row>
    <row r="29" spans="2:6" s="181" customFormat="1" ht="15" customHeight="1">
      <c r="B29" s="227" t="s">
        <v>126</v>
      </c>
      <c r="C29" s="185">
        <v>19</v>
      </c>
      <c r="D29" s="141" t="s">
        <v>185</v>
      </c>
      <c r="E29" s="186">
        <f>E25-E26-E27+E28</f>
        <v>225504.7238285895</v>
      </c>
      <c r="F29" s="187">
        <f>F25-F26-F27+F28</f>
        <v>204469.50000000003</v>
      </c>
    </row>
    <row r="30" spans="2:6" ht="15" customHeight="1">
      <c r="B30" s="227" t="s">
        <v>129</v>
      </c>
      <c r="C30" s="228">
        <v>20</v>
      </c>
      <c r="D30" s="147" t="s">
        <v>175</v>
      </c>
      <c r="E30" s="229">
        <f>'[1]P&amp;C(L)'!L38+'[1]P&amp;C(L)'!I91</f>
        <v>33500</v>
      </c>
      <c r="F30" s="230">
        <v>130000</v>
      </c>
    </row>
    <row r="31" spans="2:6" ht="15" customHeight="1">
      <c r="B31" s="227" t="s">
        <v>131</v>
      </c>
      <c r="C31" s="228">
        <v>21</v>
      </c>
      <c r="D31" s="147" t="s">
        <v>186</v>
      </c>
      <c r="E31" s="229">
        <f>'[1]P&amp;C(L)'!K50+'[1]P&amp;C(L)'!E102</f>
        <v>0</v>
      </c>
      <c r="F31" s="230">
        <v>0</v>
      </c>
    </row>
    <row r="32" spans="2:6" ht="15" customHeight="1">
      <c r="B32" s="227" t="s">
        <v>133</v>
      </c>
      <c r="C32" s="228">
        <v>22</v>
      </c>
      <c r="D32" s="148" t="s">
        <v>177</v>
      </c>
      <c r="E32" s="229">
        <v>5579</v>
      </c>
      <c r="F32" s="230">
        <v>-59480.5185</v>
      </c>
    </row>
    <row r="33" spans="2:6" ht="15" customHeight="1">
      <c r="B33" s="227" t="s">
        <v>135</v>
      </c>
      <c r="C33" s="228">
        <v>23</v>
      </c>
      <c r="D33" s="148" t="s">
        <v>178</v>
      </c>
      <c r="E33" s="229"/>
      <c r="F33" s="230"/>
    </row>
    <row r="34" spans="2:6" ht="15" customHeight="1">
      <c r="B34" s="227" t="s">
        <v>137</v>
      </c>
      <c r="C34" s="228">
        <v>24</v>
      </c>
      <c r="D34" s="148" t="s">
        <v>187</v>
      </c>
      <c r="E34" s="229"/>
      <c r="F34" s="230"/>
    </row>
    <row r="35" spans="2:6" s="181" customFormat="1" ht="15" customHeight="1">
      <c r="B35" s="227" t="s">
        <v>139</v>
      </c>
      <c r="C35" s="185">
        <v>25</v>
      </c>
      <c r="D35" s="141" t="s">
        <v>188</v>
      </c>
      <c r="E35" s="186">
        <f>E30-E31+E32-E33-E34</f>
        <v>39079</v>
      </c>
      <c r="F35" s="187">
        <f>F30-F31+F32-F33-F34</f>
        <v>70519.4815</v>
      </c>
    </row>
    <row r="36" spans="2:6" ht="15" customHeight="1">
      <c r="B36" s="227" t="s">
        <v>141</v>
      </c>
      <c r="C36" s="228">
        <v>26</v>
      </c>
      <c r="D36" s="147" t="s">
        <v>189</v>
      </c>
      <c r="E36" s="229"/>
      <c r="F36" s="230"/>
    </row>
    <row r="37" spans="2:6" ht="15" customHeight="1">
      <c r="B37" s="227" t="s">
        <v>143</v>
      </c>
      <c r="C37" s="228">
        <v>27</v>
      </c>
      <c r="D37" s="148" t="s">
        <v>190</v>
      </c>
      <c r="E37" s="229"/>
      <c r="F37" s="230"/>
    </row>
    <row r="38" spans="2:6" s="181" customFormat="1" ht="15" customHeight="1">
      <c r="B38" s="227" t="s">
        <v>145</v>
      </c>
      <c r="C38" s="185">
        <v>28</v>
      </c>
      <c r="D38" s="141" t="s">
        <v>191</v>
      </c>
      <c r="E38" s="186">
        <f>E36-E37</f>
        <v>0</v>
      </c>
      <c r="F38" s="187">
        <f>F36-F37</f>
        <v>0</v>
      </c>
    </row>
    <row r="39" spans="2:6" s="181" customFormat="1" ht="15" customHeight="1">
      <c r="B39" s="227" t="s">
        <v>147</v>
      </c>
      <c r="C39" s="185">
        <v>29</v>
      </c>
      <c r="D39" s="141" t="s">
        <v>192</v>
      </c>
      <c r="E39" s="186"/>
      <c r="F39" s="187"/>
    </row>
    <row r="40" spans="2:6" s="181" customFormat="1" ht="15" customHeight="1">
      <c r="B40" s="227" t="s">
        <v>149</v>
      </c>
      <c r="C40" s="185">
        <v>30</v>
      </c>
      <c r="D40" s="141" t="s">
        <v>182</v>
      </c>
      <c r="E40" s="186">
        <f>'[1]IS-COM'!E46</f>
        <v>0</v>
      </c>
      <c r="F40" s="187">
        <f>'[1]IS-COM'!F46</f>
        <v>0</v>
      </c>
    </row>
    <row r="41" spans="2:6" s="181" customFormat="1" ht="15" customHeight="1" thickBot="1">
      <c r="B41" s="231" t="s">
        <v>152</v>
      </c>
      <c r="C41" s="150">
        <v>31</v>
      </c>
      <c r="D41" s="151" t="s">
        <v>193</v>
      </c>
      <c r="E41" s="232">
        <f>E29-E35+E38-E39+E40</f>
        <v>186425.7238285895</v>
      </c>
      <c r="F41" s="233">
        <f>F29-F35+F38-F39+F40</f>
        <v>133950.01850000003</v>
      </c>
    </row>
    <row r="42" spans="3:6" s="221" customFormat="1" ht="9" customHeight="1" thickBot="1">
      <c r="C42" s="195"/>
      <c r="D42" s="153"/>
      <c r="E42" s="234"/>
      <c r="F42" s="234"/>
    </row>
    <row r="43" spans="2:6" s="181" customFormat="1" ht="15" customHeight="1" thickBot="1">
      <c r="B43" s="235" t="s">
        <v>154</v>
      </c>
      <c r="C43" s="154">
        <v>32</v>
      </c>
      <c r="D43" s="155" t="s">
        <v>194</v>
      </c>
      <c r="E43" s="236">
        <f>E22+E41</f>
        <v>1993614.9541857427</v>
      </c>
      <c r="F43" s="237">
        <f>F22+F41</f>
        <v>1103648.6356659962</v>
      </c>
    </row>
    <row r="44" spans="3:6" ht="9" customHeight="1">
      <c r="C44" s="195"/>
      <c r="D44" s="153"/>
      <c r="E44" s="197"/>
      <c r="F44" s="197"/>
    </row>
    <row r="45" spans="3:6" ht="15" customHeight="1" thickBot="1">
      <c r="C45" s="195"/>
      <c r="D45" s="258" t="s">
        <v>195</v>
      </c>
      <c r="E45" s="258"/>
      <c r="F45" s="258"/>
    </row>
    <row r="46" spans="2:6" ht="15" customHeight="1">
      <c r="B46" s="223" t="s">
        <v>156</v>
      </c>
      <c r="C46" s="224">
        <v>33</v>
      </c>
      <c r="D46" s="156" t="s">
        <v>196</v>
      </c>
      <c r="E46" s="225"/>
      <c r="F46" s="226"/>
    </row>
    <row r="47" spans="2:6" ht="15" customHeight="1">
      <c r="B47" s="227" t="s">
        <v>158</v>
      </c>
      <c r="C47" s="228">
        <v>34</v>
      </c>
      <c r="D47" s="147" t="s">
        <v>197</v>
      </c>
      <c r="E47" s="229"/>
      <c r="F47" s="230"/>
    </row>
    <row r="48" spans="2:6" ht="15" customHeight="1">
      <c r="B48" s="238" t="s">
        <v>160</v>
      </c>
      <c r="C48" s="228">
        <v>35</v>
      </c>
      <c r="D48" s="147" t="s">
        <v>198</v>
      </c>
      <c r="E48" s="229"/>
      <c r="F48" s="230"/>
    </row>
    <row r="49" spans="2:6" s="181" customFormat="1" ht="15" customHeight="1" thickBot="1">
      <c r="B49" s="231" t="s">
        <v>162</v>
      </c>
      <c r="C49" s="150">
        <v>36</v>
      </c>
      <c r="D49" s="151" t="s">
        <v>199</v>
      </c>
      <c r="E49" s="232">
        <f>E46-E47-E48</f>
        <v>0</v>
      </c>
      <c r="F49" s="233">
        <f>F46-F47-F48</f>
        <v>0</v>
      </c>
    </row>
    <row r="50" spans="3:6" ht="8.25" customHeight="1">
      <c r="C50" s="195"/>
      <c r="D50" s="152"/>
      <c r="E50" s="197"/>
      <c r="F50" s="197"/>
    </row>
    <row r="51" spans="3:6" ht="15" customHeight="1" thickBot="1">
      <c r="C51" s="258" t="s">
        <v>200</v>
      </c>
      <c r="D51" s="258"/>
      <c r="E51" s="258"/>
      <c r="F51" s="258"/>
    </row>
    <row r="52" spans="2:6" ht="15" customHeight="1">
      <c r="B52" s="223" t="s">
        <v>164</v>
      </c>
      <c r="C52" s="224">
        <v>37</v>
      </c>
      <c r="D52" s="146" t="s">
        <v>201</v>
      </c>
      <c r="E52" s="225">
        <f>'[1]IS-D'!E704</f>
        <v>725020.06</v>
      </c>
      <c r="F52" s="226">
        <f>'[1]IS-D'!F704</f>
        <v>537796.5499999998</v>
      </c>
    </row>
    <row r="53" spans="2:6" ht="15" customHeight="1">
      <c r="B53" s="227" t="s">
        <v>166</v>
      </c>
      <c r="C53" s="228">
        <v>38</v>
      </c>
      <c r="D53" s="148" t="s">
        <v>202</v>
      </c>
      <c r="E53" s="229">
        <f>'[1]IS-FA'!E93</f>
        <v>0</v>
      </c>
      <c r="F53" s="230">
        <f>'[1]IS-FA'!F93</f>
        <v>0</v>
      </c>
    </row>
    <row r="54" spans="2:6" ht="15" customHeight="1">
      <c r="B54" s="227" t="s">
        <v>203</v>
      </c>
      <c r="C54" s="228">
        <v>39</v>
      </c>
      <c r="D54" s="148" t="s">
        <v>204</v>
      </c>
      <c r="E54" s="229">
        <f>'[1]IS-FA'!E268</f>
        <v>0</v>
      </c>
      <c r="F54" s="230">
        <f>'[1]IS-FA'!F268</f>
        <v>0</v>
      </c>
    </row>
    <row r="55" spans="2:6" ht="15" customHeight="1">
      <c r="B55" s="227" t="s">
        <v>205</v>
      </c>
      <c r="C55" s="228">
        <v>40</v>
      </c>
      <c r="D55" s="148" t="s">
        <v>206</v>
      </c>
      <c r="E55" s="229">
        <f>'[1]IS-FA'!E443</f>
        <v>0</v>
      </c>
      <c r="F55" s="230">
        <f>'[1]IS-FA'!F443</f>
        <v>0</v>
      </c>
    </row>
    <row r="56" spans="2:6" ht="15" customHeight="1">
      <c r="B56" s="227" t="s">
        <v>207</v>
      </c>
      <c r="C56" s="228">
        <v>41</v>
      </c>
      <c r="D56" s="148" t="s">
        <v>109</v>
      </c>
      <c r="E56" s="229">
        <f>'[1]IS-I'!E203</f>
        <v>0</v>
      </c>
      <c r="F56" s="230">
        <f>'[1]IS-I'!F203</f>
        <v>0</v>
      </c>
    </row>
    <row r="57" spans="2:6" ht="15" customHeight="1">
      <c r="B57" s="227" t="s">
        <v>208</v>
      </c>
      <c r="C57" s="228">
        <v>42</v>
      </c>
      <c r="D57" s="148" t="s">
        <v>111</v>
      </c>
      <c r="E57" s="229">
        <f>'[1]IS-I'!E400</f>
        <v>-15000</v>
      </c>
      <c r="F57" s="230">
        <f>'[1]IS-I'!F400</f>
        <v>1304021.5260000003</v>
      </c>
    </row>
    <row r="58" spans="2:6" ht="15" customHeight="1">
      <c r="B58" s="227" t="s">
        <v>209</v>
      </c>
      <c r="C58" s="228">
        <v>43</v>
      </c>
      <c r="D58" s="148" t="s">
        <v>119</v>
      </c>
      <c r="E58" s="229">
        <f>'[1]IS-IP &amp; L'!E73</f>
        <v>0</v>
      </c>
      <c r="F58" s="230">
        <f>'[1]IS-IP &amp; L'!F73</f>
        <v>0</v>
      </c>
    </row>
    <row r="59" spans="2:6" ht="15" customHeight="1">
      <c r="B59" s="227" t="s">
        <v>210</v>
      </c>
      <c r="C59" s="228">
        <v>44</v>
      </c>
      <c r="D59" s="148" t="s">
        <v>211</v>
      </c>
      <c r="E59" s="229">
        <f>'[1]IS-IP &amp; L'!E307</f>
        <v>0</v>
      </c>
      <c r="F59" s="230">
        <f>'[1]IS-IP &amp; L'!F307</f>
        <v>0</v>
      </c>
    </row>
    <row r="60" spans="2:6" ht="15" customHeight="1">
      <c r="B60" s="227" t="s">
        <v>212</v>
      </c>
      <c r="C60" s="228">
        <v>45</v>
      </c>
      <c r="D60" s="148" t="s">
        <v>213</v>
      </c>
      <c r="E60" s="229"/>
      <c r="F60" s="230"/>
    </row>
    <row r="61" spans="2:6" s="152" customFormat="1" ht="15" customHeight="1" thickBot="1">
      <c r="B61" s="231" t="s">
        <v>214</v>
      </c>
      <c r="C61" s="239">
        <v>46</v>
      </c>
      <c r="D61" s="157" t="s">
        <v>215</v>
      </c>
      <c r="E61" s="232">
        <f>SUM(E52:E60)</f>
        <v>710020.06</v>
      </c>
      <c r="F61" s="233">
        <f>SUM(F52:F60)</f>
        <v>1841818.0760000001</v>
      </c>
    </row>
    <row r="62" spans="3:6" s="152" customFormat="1" ht="9" customHeight="1">
      <c r="C62" s="195"/>
      <c r="E62" s="234"/>
      <c r="F62" s="234"/>
    </row>
    <row r="63" spans="3:6" s="152" customFormat="1" ht="15" customHeight="1" thickBot="1">
      <c r="C63" s="259" t="s">
        <v>216</v>
      </c>
      <c r="D63" s="259"/>
      <c r="E63" s="259"/>
      <c r="F63" s="259"/>
    </row>
    <row r="64" spans="2:6" ht="15" customHeight="1">
      <c r="B64" s="223" t="s">
        <v>217</v>
      </c>
      <c r="C64" s="224">
        <v>47</v>
      </c>
      <c r="D64" s="158" t="s">
        <v>218</v>
      </c>
      <c r="E64" s="225">
        <f>'[1]IS-Ex.S &amp; Ex.Ad'!E22</f>
        <v>1411849.62</v>
      </c>
      <c r="F64" s="226">
        <v>1216512.6199999999</v>
      </c>
    </row>
    <row r="65" spans="2:6" ht="15" customHeight="1">
      <c r="B65" s="227" t="s">
        <v>219</v>
      </c>
      <c r="C65" s="228">
        <v>48</v>
      </c>
      <c r="D65" s="159" t="s">
        <v>220</v>
      </c>
      <c r="E65" s="229">
        <f>'[1]IS-Ex.S &amp; Ex.Ad'!E41</f>
        <v>410283.62999999995</v>
      </c>
      <c r="F65" s="230">
        <v>305735.62</v>
      </c>
    </row>
    <row r="66" spans="2:6" ht="15" customHeight="1">
      <c r="B66" s="227" t="s">
        <v>221</v>
      </c>
      <c r="C66" s="228">
        <v>49</v>
      </c>
      <c r="D66" s="159" t="s">
        <v>222</v>
      </c>
      <c r="E66" s="229">
        <f>'[1]IS-Ex.T &amp; Ex.F &amp; O'!E12</f>
        <v>7367.81</v>
      </c>
      <c r="F66" s="230">
        <v>21793.15</v>
      </c>
    </row>
    <row r="67" spans="2:6" ht="15" customHeight="1">
      <c r="B67" s="227" t="s">
        <v>223</v>
      </c>
      <c r="C67" s="228">
        <v>50</v>
      </c>
      <c r="D67" s="159" t="s">
        <v>224</v>
      </c>
      <c r="E67" s="240">
        <v>141966.07</v>
      </c>
      <c r="F67" s="230">
        <v>133258.04</v>
      </c>
    </row>
    <row r="68" spans="2:6" ht="15" customHeight="1">
      <c r="B68" s="227" t="s">
        <v>225</v>
      </c>
      <c r="C68" s="228">
        <v>51</v>
      </c>
      <c r="D68" s="159" t="s">
        <v>226</v>
      </c>
      <c r="E68" s="229">
        <f>'[1]IS-Ex.T &amp; Ex.F &amp; O'!E111</f>
        <v>0</v>
      </c>
      <c r="F68" s="230">
        <v>10164.38</v>
      </c>
    </row>
    <row r="69" spans="2:6" ht="15" customHeight="1">
      <c r="B69" s="227" t="s">
        <v>227</v>
      </c>
      <c r="C69" s="228">
        <v>52</v>
      </c>
      <c r="D69" s="159" t="s">
        <v>228</v>
      </c>
      <c r="E69" s="229"/>
      <c r="F69" s="230"/>
    </row>
    <row r="70" spans="2:6" ht="15" customHeight="1" thickBot="1">
      <c r="B70" s="241" t="s">
        <v>229</v>
      </c>
      <c r="C70" s="242">
        <v>53</v>
      </c>
      <c r="D70" s="160" t="s">
        <v>230</v>
      </c>
      <c r="E70" s="243">
        <f>'[1]IS-Ex.T &amp; Ex.F &amp; O'!E124</f>
        <v>39410.31999999999</v>
      </c>
      <c r="F70" s="244">
        <v>1215698.5972838518</v>
      </c>
    </row>
    <row r="71" spans="3:6" s="201" customFormat="1" ht="9" customHeight="1" thickBot="1">
      <c r="C71" s="203"/>
      <c r="D71" s="161"/>
      <c r="E71" s="245"/>
      <c r="F71" s="245"/>
    </row>
    <row r="72" spans="2:6" s="181" customFormat="1" ht="15" customHeight="1">
      <c r="B72" s="223" t="s">
        <v>231</v>
      </c>
      <c r="C72" s="182">
        <v>54</v>
      </c>
      <c r="D72" s="139" t="s">
        <v>232</v>
      </c>
      <c r="E72" s="183">
        <f>E43+E49+E61-E64-E65-E66-E67-E68-E69+E70</f>
        <v>771578.2041857423</v>
      </c>
      <c r="F72" s="184">
        <f>F43+F49+F61-F64-F65-F66-F67-F68-F69+F70</f>
        <v>2473701.4989498486</v>
      </c>
    </row>
    <row r="73" spans="2:6" s="181" customFormat="1" ht="15" customHeight="1">
      <c r="B73" s="227" t="s">
        <v>233</v>
      </c>
      <c r="C73" s="185">
        <v>55</v>
      </c>
      <c r="D73" s="162" t="s">
        <v>234</v>
      </c>
      <c r="E73" s="186"/>
      <c r="F73" s="187"/>
    </row>
    <row r="74" spans="2:6" s="181" customFormat="1" ht="15" customHeight="1" thickBot="1">
      <c r="B74" s="231" t="s">
        <v>235</v>
      </c>
      <c r="C74" s="150">
        <v>56</v>
      </c>
      <c r="D74" s="151" t="s">
        <v>236</v>
      </c>
      <c r="E74" s="232">
        <f>E72-E73</f>
        <v>771578.2041857423</v>
      </c>
      <c r="F74" s="233">
        <f>F72-F73</f>
        <v>2473701.4989498486</v>
      </c>
    </row>
    <row r="75" ht="15">
      <c r="D75" s="163"/>
    </row>
    <row r="76" spans="3:6" ht="15">
      <c r="C76" s="250"/>
      <c r="D76" s="250"/>
      <c r="E76" s="250"/>
      <c r="F76" s="250"/>
    </row>
    <row r="77" spans="3:6" ht="15">
      <c r="C77" s="251"/>
      <c r="D77" s="251"/>
      <c r="E77" s="251"/>
      <c r="F77" s="251"/>
    </row>
    <row r="78" spans="3:6" ht="15">
      <c r="C78" s="250"/>
      <c r="D78" s="250"/>
      <c r="E78" s="250"/>
      <c r="F78" s="250"/>
    </row>
    <row r="79" spans="3:6" ht="15">
      <c r="C79" s="251"/>
      <c r="D79" s="251"/>
      <c r="E79" s="251"/>
      <c r="F79" s="251"/>
    </row>
    <row r="80" spans="3:6" ht="15">
      <c r="C80" s="250"/>
      <c r="D80" s="250"/>
      <c r="E80" s="250"/>
      <c r="F80" s="250"/>
    </row>
    <row r="81" spans="3:6" ht="15">
      <c r="C81" s="251"/>
      <c r="D81" s="251"/>
      <c r="E81" s="251"/>
      <c r="F81" s="251"/>
    </row>
  </sheetData>
  <sheetProtection/>
  <mergeCells count="16">
    <mergeCell ref="B1:C1"/>
    <mergeCell ref="E1:F1"/>
    <mergeCell ref="B2:F2"/>
    <mergeCell ref="D4:F4"/>
    <mergeCell ref="E5:F5"/>
    <mergeCell ref="C77:F77"/>
    <mergeCell ref="C79:F79"/>
    <mergeCell ref="C80:F80"/>
    <mergeCell ref="C81:F81"/>
    <mergeCell ref="C8:F8"/>
    <mergeCell ref="C24:F24"/>
    <mergeCell ref="D45:F45"/>
    <mergeCell ref="C51:F51"/>
    <mergeCell ref="C63:F63"/>
    <mergeCell ref="C76:F76"/>
    <mergeCell ref="C78:F78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70" zoomScaleNormal="7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7.140625" style="5" bestFit="1" customWidth="1"/>
    <col min="5" max="5" width="7.8515625" style="5" bestFit="1" customWidth="1"/>
    <col min="6" max="6" width="7.421875" style="5" bestFit="1" customWidth="1"/>
    <col min="7" max="7" width="13.28125" style="5" customWidth="1"/>
    <col min="8" max="8" width="19.140625" style="5" customWidth="1"/>
    <col min="9" max="9" width="10.57421875" style="5" bestFit="1" customWidth="1"/>
    <col min="10" max="11" width="10.140625" style="5" bestFit="1" customWidth="1"/>
    <col min="12" max="12" width="8.8515625" style="5" bestFit="1" customWidth="1"/>
    <col min="13" max="13" width="10.57421875" style="5" bestFit="1" customWidth="1"/>
    <col min="14" max="14" width="10.8515625" style="5" bestFit="1" customWidth="1"/>
    <col min="15" max="15" width="12.140625" style="5" customWidth="1"/>
    <col min="16" max="16" width="11.00390625" style="5" bestFit="1" customWidth="1"/>
    <col min="17" max="17" width="10.28125" style="5" customWidth="1"/>
    <col min="18" max="18" width="10.57421875" style="5" bestFit="1" customWidth="1"/>
    <col min="19" max="19" width="8.8515625" style="5" bestFit="1" customWidth="1"/>
    <col min="20" max="21" width="10.57421875" style="5" bestFit="1" customWidth="1"/>
    <col min="22" max="22" width="10.140625" style="5" bestFit="1" customWidth="1"/>
    <col min="23" max="23" width="8.8515625" style="5" bestFit="1" customWidth="1"/>
    <col min="24" max="25" width="10.57421875" style="5" bestFit="1" customWidth="1"/>
    <col min="26" max="27" width="12.71093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.75" thickBot="1">
      <c r="A1" s="69" t="s">
        <v>237</v>
      </c>
      <c r="B1" s="69"/>
      <c r="C1" s="137"/>
      <c r="D1" s="137"/>
      <c r="E1" s="137"/>
      <c r="F1" s="137"/>
      <c r="G1" s="137"/>
      <c r="H1" s="137"/>
    </row>
    <row r="2" spans="1:8" ht="15.75" thickBot="1">
      <c r="A2" s="164" t="s">
        <v>239</v>
      </c>
      <c r="B2" s="69"/>
      <c r="C2" s="137"/>
      <c r="D2" s="137"/>
      <c r="E2" s="137"/>
      <c r="F2" s="137"/>
      <c r="G2" s="137"/>
      <c r="H2" s="137"/>
    </row>
    <row r="3" spans="1:26" ht="15">
      <c r="A3" s="165" t="s">
        <v>242</v>
      </c>
      <c r="C3" s="137"/>
      <c r="D3" s="137"/>
      <c r="E3" s="137"/>
      <c r="F3" s="137"/>
      <c r="G3" s="137"/>
      <c r="H3" s="137"/>
      <c r="U3" s="5">
        <v>153706.18000000008</v>
      </c>
      <c r="W3" s="5">
        <v>27675.84</v>
      </c>
      <c r="Y3" s="5">
        <v>102025.30000000002</v>
      </c>
      <c r="Z3" s="5">
        <v>0</v>
      </c>
    </row>
    <row r="4" spans="1:25" ht="15">
      <c r="A4" s="165" t="s">
        <v>248</v>
      </c>
      <c r="C4" s="137"/>
      <c r="D4" s="137"/>
      <c r="E4" s="137"/>
      <c r="F4" s="137"/>
      <c r="G4" s="137"/>
      <c r="H4" s="137"/>
      <c r="X4" s="5">
        <v>2163.98</v>
      </c>
      <c r="Y4" s="5">
        <v>0</v>
      </c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5" t="s">
        <v>82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83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.75" customHeight="1" thickBot="1">
      <c r="A7" s="137"/>
      <c r="B7" s="137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83" t="s">
        <v>23</v>
      </c>
      <c r="B8" s="279" t="s">
        <v>70</v>
      </c>
      <c r="C8" s="289" t="s">
        <v>22</v>
      </c>
      <c r="D8" s="268"/>
      <c r="E8" s="268"/>
      <c r="F8" s="268"/>
      <c r="G8" s="268"/>
      <c r="H8" s="280" t="s">
        <v>238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67" t="s">
        <v>71</v>
      </c>
      <c r="AD8" s="268"/>
      <c r="AE8" s="268" t="s">
        <v>72</v>
      </c>
      <c r="AF8" s="268"/>
      <c r="AG8" s="268" t="s">
        <v>78</v>
      </c>
      <c r="AH8" s="268"/>
      <c r="AI8" s="268" t="s">
        <v>79</v>
      </c>
      <c r="AJ8" s="268"/>
      <c r="AK8" s="268" t="s">
        <v>77</v>
      </c>
      <c r="AL8" s="279"/>
    </row>
    <row r="9" spans="1:38" s="1" customFormat="1" ht="50.25" customHeight="1">
      <c r="A9" s="284"/>
      <c r="B9" s="286"/>
      <c r="C9" s="288" t="s">
        <v>15</v>
      </c>
      <c r="D9" s="266"/>
      <c r="E9" s="266"/>
      <c r="F9" s="266"/>
      <c r="G9" s="12" t="s">
        <v>16</v>
      </c>
      <c r="H9" s="281"/>
      <c r="I9" s="264" t="s">
        <v>0</v>
      </c>
      <c r="J9" s="264" t="s">
        <v>1</v>
      </c>
      <c r="K9" s="266" t="s">
        <v>0</v>
      </c>
      <c r="L9" s="266"/>
      <c r="M9" s="266"/>
      <c r="N9" s="266"/>
      <c r="O9" s="12" t="s">
        <v>1</v>
      </c>
      <c r="P9" s="264" t="s">
        <v>80</v>
      </c>
      <c r="Q9" s="264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4" t="s">
        <v>17</v>
      </c>
      <c r="AA9" s="271" t="s">
        <v>18</v>
      </c>
      <c r="AC9" s="26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71" t="s">
        <v>18</v>
      </c>
    </row>
    <row r="10" spans="1:38" s="1" customFormat="1" ht="102.75" customHeight="1" thickBot="1">
      <c r="A10" s="285"/>
      <c r="B10" s="287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2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72"/>
      <c r="AC10" s="270"/>
      <c r="AD10" s="265"/>
      <c r="AE10" s="265"/>
      <c r="AF10" s="265"/>
      <c r="AG10" s="265"/>
      <c r="AH10" s="265"/>
      <c r="AI10" s="265"/>
      <c r="AJ10" s="265"/>
      <c r="AK10" s="265"/>
      <c r="AL10" s="272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2305</v>
      </c>
      <c r="D11" s="90">
        <f t="shared" si="0"/>
        <v>219</v>
      </c>
      <c r="E11" s="90">
        <f t="shared" si="0"/>
        <v>3229</v>
      </c>
      <c r="F11" s="90">
        <f t="shared" si="0"/>
        <v>5753</v>
      </c>
      <c r="G11" s="90">
        <f t="shared" si="0"/>
        <v>6369</v>
      </c>
      <c r="H11" s="47"/>
      <c r="I11" s="90">
        <f t="shared" si="0"/>
        <v>243594.29999999996</v>
      </c>
      <c r="J11" s="90">
        <f t="shared" si="0"/>
        <v>0</v>
      </c>
      <c r="K11" s="90">
        <f t="shared" si="0"/>
        <v>76321.90000000001</v>
      </c>
      <c r="L11" s="90">
        <f t="shared" si="0"/>
        <v>3295.2300000000005</v>
      </c>
      <c r="M11" s="90">
        <f t="shared" si="0"/>
        <v>147495.31</v>
      </c>
      <c r="N11" s="75">
        <f>SUM(N12:N15)</f>
        <v>227112.44</v>
      </c>
      <c r="O11" s="90">
        <f t="shared" si="0"/>
        <v>0</v>
      </c>
      <c r="P11" s="90">
        <f t="shared" si="0"/>
        <v>225504.72382858951</v>
      </c>
      <c r="Q11" s="90">
        <f t="shared" si="0"/>
        <v>225504.72382858951</v>
      </c>
      <c r="R11" s="90">
        <f t="shared" si="0"/>
        <v>7500</v>
      </c>
      <c r="S11" s="90">
        <f t="shared" si="0"/>
        <v>0</v>
      </c>
      <c r="T11" s="90">
        <f t="shared" si="0"/>
        <v>26000</v>
      </c>
      <c r="U11" s="66">
        <f t="shared" si="0"/>
        <v>33500</v>
      </c>
      <c r="V11" s="90">
        <f t="shared" si="0"/>
        <v>7500</v>
      </c>
      <c r="W11" s="90">
        <f t="shared" si="0"/>
        <v>0</v>
      </c>
      <c r="X11" s="90">
        <f t="shared" si="0"/>
        <v>26000</v>
      </c>
      <c r="Y11" s="66">
        <f>SUM(Y12:Y15)</f>
        <v>33500</v>
      </c>
      <c r="Z11" s="90">
        <f t="shared" si="0"/>
        <v>39078.627</v>
      </c>
      <c r="AA11" s="91">
        <f t="shared" si="0"/>
        <v>39078.627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246">
        <v>2305</v>
      </c>
      <c r="D12" s="246">
        <v>219</v>
      </c>
      <c r="E12" s="246">
        <v>3229</v>
      </c>
      <c r="F12" s="62">
        <f>SUM(C12:E12)</f>
        <v>5753</v>
      </c>
      <c r="G12" s="93">
        <v>6369</v>
      </c>
      <c r="H12" s="46"/>
      <c r="I12" s="93">
        <v>243594.29999999996</v>
      </c>
      <c r="J12" s="93">
        <v>0</v>
      </c>
      <c r="K12" s="93">
        <v>76321.90000000001</v>
      </c>
      <c r="L12" s="93">
        <v>3295.2300000000005</v>
      </c>
      <c r="M12" s="93">
        <v>147495.31</v>
      </c>
      <c r="N12" s="76">
        <f>SUM(K12:M12)</f>
        <v>227112.44</v>
      </c>
      <c r="O12" s="93"/>
      <c r="P12" s="93">
        <v>225504.72382858951</v>
      </c>
      <c r="Q12" s="93">
        <v>225504.72382858951</v>
      </c>
      <c r="R12" s="246">
        <v>7500</v>
      </c>
      <c r="S12" s="246"/>
      <c r="T12" s="93">
        <v>26000</v>
      </c>
      <c r="U12" s="249">
        <f>SUM(R12:T12)</f>
        <v>33500</v>
      </c>
      <c r="V12" s="93">
        <v>7500</v>
      </c>
      <c r="W12" s="93">
        <v>0</v>
      </c>
      <c r="X12" s="93">
        <v>26000</v>
      </c>
      <c r="Y12" s="249">
        <f>SUM(V12:X12)</f>
        <v>33500</v>
      </c>
      <c r="Z12" s="93">
        <v>39078.627</v>
      </c>
      <c r="AA12" s="94">
        <v>39078.627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/>
      <c r="D13" s="96"/>
      <c r="E13" s="96"/>
      <c r="F13" s="63">
        <f>SUM(C13:E13)</f>
        <v>0</v>
      </c>
      <c r="G13" s="96"/>
      <c r="H13" s="127"/>
      <c r="I13" s="96">
        <v>0</v>
      </c>
      <c r="J13" s="96">
        <v>0</v>
      </c>
      <c r="K13" s="96"/>
      <c r="L13" s="96"/>
      <c r="M13" s="96"/>
      <c r="N13" s="77">
        <f>SUM(K13:M13)</f>
        <v>0</v>
      </c>
      <c r="O13" s="96"/>
      <c r="P13" s="96"/>
      <c r="Q13" s="96"/>
      <c r="R13" s="96"/>
      <c r="S13" s="96"/>
      <c r="T13" s="96"/>
      <c r="U13" s="63">
        <f>SUM(R13:T13)</f>
        <v>0</v>
      </c>
      <c r="V13" s="96"/>
      <c r="W13" s="96"/>
      <c r="X13" s="96"/>
      <c r="Y13" s="63">
        <f>SUM(V13:X13)</f>
        <v>0</v>
      </c>
      <c r="Z13" s="96"/>
      <c r="AA13" s="97"/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/>
      <c r="D14" s="96"/>
      <c r="E14" s="96"/>
      <c r="F14" s="63">
        <f>SUM(C14:E14)</f>
        <v>0</v>
      </c>
      <c r="G14" s="96"/>
      <c r="H14" s="127"/>
      <c r="I14" s="96">
        <v>0</v>
      </c>
      <c r="J14" s="96">
        <v>0</v>
      </c>
      <c r="K14" s="96"/>
      <c r="L14" s="96"/>
      <c r="M14" s="96"/>
      <c r="N14" s="77">
        <f>SUM(K14:M14)</f>
        <v>0</v>
      </c>
      <c r="O14" s="96"/>
      <c r="P14" s="96"/>
      <c r="Q14" s="96"/>
      <c r="R14" s="96"/>
      <c r="S14" s="96"/>
      <c r="T14" s="96"/>
      <c r="U14" s="63">
        <f>SUM(R14:T14)</f>
        <v>0</v>
      </c>
      <c r="V14" s="96"/>
      <c r="W14" s="96"/>
      <c r="X14" s="96"/>
      <c r="Y14" s="63">
        <f>SUM(V14:X14)</f>
        <v>0</v>
      </c>
      <c r="Z14" s="96"/>
      <c r="AA14" s="97"/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/>
      <c r="D15" s="99"/>
      <c r="E15" s="99"/>
      <c r="F15" s="64">
        <f>SUM(C15:E15)</f>
        <v>0</v>
      </c>
      <c r="G15" s="99"/>
      <c r="H15" s="48"/>
      <c r="I15" s="99">
        <v>0</v>
      </c>
      <c r="J15" s="99">
        <v>0</v>
      </c>
      <c r="K15" s="99"/>
      <c r="L15" s="99"/>
      <c r="M15" s="99"/>
      <c r="N15" s="78">
        <f>SUM(K15:M15)</f>
        <v>0</v>
      </c>
      <c r="O15" s="99"/>
      <c r="P15" s="99"/>
      <c r="Q15" s="99"/>
      <c r="R15" s="99"/>
      <c r="S15" s="99"/>
      <c r="T15" s="99"/>
      <c r="U15" s="64">
        <f>SUM(R15:T15)</f>
        <v>0</v>
      </c>
      <c r="V15" s="99"/>
      <c r="W15" s="99"/>
      <c r="X15" s="99"/>
      <c r="Y15" s="64">
        <f>SUM(V15:X15)</f>
        <v>0</v>
      </c>
      <c r="Z15" s="99"/>
      <c r="AA15" s="100"/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3572</v>
      </c>
      <c r="D16" s="102">
        <v>2862</v>
      </c>
      <c r="E16" s="102">
        <v>5133</v>
      </c>
      <c r="F16" s="65">
        <f>SUM(C16:E16)</f>
        <v>11567</v>
      </c>
      <c r="G16" s="102">
        <v>8699</v>
      </c>
      <c r="H16" s="47"/>
      <c r="I16" s="102">
        <v>41830.22969999998</v>
      </c>
      <c r="J16" s="102">
        <v>0</v>
      </c>
      <c r="K16" s="102">
        <v>3725.18</v>
      </c>
      <c r="L16" s="102">
        <v>29882.009700000017</v>
      </c>
      <c r="M16" s="102">
        <v>6937.120000000001</v>
      </c>
      <c r="N16" s="79">
        <f>SUM(K16:M16)</f>
        <v>40544.30970000002</v>
      </c>
      <c r="O16" s="102"/>
      <c r="P16" s="102">
        <v>37827.68239942769</v>
      </c>
      <c r="Q16" s="102">
        <v>37827.68239942769</v>
      </c>
      <c r="R16" s="102"/>
      <c r="S16" s="102">
        <v>10049.29</v>
      </c>
      <c r="T16" s="102"/>
      <c r="U16" s="247">
        <f>SUM(R16:T16)</f>
        <v>10049.29</v>
      </c>
      <c r="V16" s="65">
        <v>0</v>
      </c>
      <c r="W16" s="65">
        <v>10049.29</v>
      </c>
      <c r="X16" s="65">
        <v>0</v>
      </c>
      <c r="Y16" s="247">
        <f>SUM(V16:X16)</f>
        <v>10049.29</v>
      </c>
      <c r="Z16" s="102">
        <v>10363.323984999999</v>
      </c>
      <c r="AA16" s="103">
        <v>10363.323984999999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200</v>
      </c>
      <c r="D17" s="90">
        <f>SUM(D18:D19)</f>
        <v>142</v>
      </c>
      <c r="E17" s="90">
        <f>SUM(E18:E19)</f>
        <v>7379</v>
      </c>
      <c r="F17" s="66">
        <f>SUM(F18:F19)</f>
        <v>7721</v>
      </c>
      <c r="G17" s="90">
        <f>SUM(G18:G19)</f>
        <v>8350</v>
      </c>
      <c r="H17" s="50"/>
      <c r="I17" s="90">
        <f aca="true" t="shared" si="1" ref="I17:AA17">SUM(I18:I19)</f>
        <v>161800.825919</v>
      </c>
      <c r="J17" s="90">
        <f t="shared" si="1"/>
        <v>37262.026934299996</v>
      </c>
      <c r="K17" s="90">
        <f t="shared" si="1"/>
        <v>1998.8070469999998</v>
      </c>
      <c r="L17" s="90">
        <f t="shared" si="1"/>
        <v>2881.6460470000006</v>
      </c>
      <c r="M17" s="90">
        <f t="shared" si="1"/>
        <v>151442.36</v>
      </c>
      <c r="N17" s="75">
        <f t="shared" si="1"/>
        <v>156322.81309399998</v>
      </c>
      <c r="O17" s="90">
        <f t="shared" si="1"/>
        <v>36297.76405269999</v>
      </c>
      <c r="P17" s="90">
        <f t="shared" si="1"/>
        <v>157341.1135591016</v>
      </c>
      <c r="Q17" s="90">
        <f t="shared" si="1"/>
        <v>122686.71349120159</v>
      </c>
      <c r="R17" s="90">
        <f t="shared" si="1"/>
        <v>0</v>
      </c>
      <c r="S17" s="90">
        <f t="shared" si="1"/>
        <v>0</v>
      </c>
      <c r="T17" s="90">
        <f t="shared" si="1"/>
        <v>676.3</v>
      </c>
      <c r="U17" s="66">
        <f t="shared" si="1"/>
        <v>676.3</v>
      </c>
      <c r="V17" s="90">
        <f t="shared" si="1"/>
        <v>0</v>
      </c>
      <c r="W17" s="90">
        <f t="shared" si="1"/>
        <v>0</v>
      </c>
      <c r="X17" s="90">
        <f t="shared" si="1"/>
        <v>338.15</v>
      </c>
      <c r="Y17" s="66">
        <f t="shared" si="1"/>
        <v>338.15</v>
      </c>
      <c r="Z17" s="90">
        <f t="shared" si="1"/>
        <v>2512.502453189999</v>
      </c>
      <c r="AA17" s="91">
        <f t="shared" si="1"/>
        <v>2174.3524531899993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159</v>
      </c>
      <c r="D18" s="105">
        <v>55</v>
      </c>
      <c r="E18" s="105">
        <v>3829</v>
      </c>
      <c r="F18" s="67">
        <f>SUM(C18:E18)</f>
        <v>4043</v>
      </c>
      <c r="G18" s="105">
        <v>4821</v>
      </c>
      <c r="H18" s="49"/>
      <c r="I18" s="105">
        <v>52568.91</v>
      </c>
      <c r="J18" s="105">
        <v>0</v>
      </c>
      <c r="K18" s="105">
        <v>274.90999999999997</v>
      </c>
      <c r="L18" s="105">
        <v>64.02</v>
      </c>
      <c r="M18" s="105">
        <v>49815.08999999999</v>
      </c>
      <c r="N18" s="80">
        <f>SUM(K18:M18)</f>
        <v>50154.01999999999</v>
      </c>
      <c r="O18" s="105"/>
      <c r="P18" s="105">
        <v>53057.34677201319</v>
      </c>
      <c r="Q18" s="105">
        <v>53057.34677201319</v>
      </c>
      <c r="R18" s="105"/>
      <c r="S18" s="105"/>
      <c r="T18" s="105"/>
      <c r="U18" s="67">
        <f>SUM(R18:T18)</f>
        <v>0</v>
      </c>
      <c r="V18" s="105"/>
      <c r="W18" s="105"/>
      <c r="X18" s="105"/>
      <c r="Y18" s="67">
        <f>SUM(V18:X18)</f>
        <v>0</v>
      </c>
      <c r="Z18" s="105">
        <v>-873.0580000000007</v>
      </c>
      <c r="AA18" s="106">
        <v>-873.0580000000007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41</v>
      </c>
      <c r="D19" s="108">
        <v>87</v>
      </c>
      <c r="E19" s="108">
        <v>3550</v>
      </c>
      <c r="F19" s="68">
        <f>SUM(C19:E19)</f>
        <v>3678</v>
      </c>
      <c r="G19" s="108">
        <v>3529</v>
      </c>
      <c r="H19" s="48"/>
      <c r="I19" s="108">
        <v>109231.91591899999</v>
      </c>
      <c r="J19" s="108">
        <v>37262.026934299996</v>
      </c>
      <c r="K19" s="108">
        <v>1723.897047</v>
      </c>
      <c r="L19" s="108">
        <v>2817.6260470000007</v>
      </c>
      <c r="M19" s="108">
        <v>101627.26999999999</v>
      </c>
      <c r="N19" s="81">
        <f>SUM(K19:M19)</f>
        <v>106168.793094</v>
      </c>
      <c r="O19" s="108">
        <v>36297.76405269999</v>
      </c>
      <c r="P19" s="108">
        <v>104283.76678708839</v>
      </c>
      <c r="Q19" s="108">
        <v>69629.3667191884</v>
      </c>
      <c r="R19" s="108"/>
      <c r="S19" s="108"/>
      <c r="T19" s="108">
        <v>676.3</v>
      </c>
      <c r="U19" s="68">
        <f>SUM(R19:T19)</f>
        <v>676.3</v>
      </c>
      <c r="V19" s="108"/>
      <c r="W19" s="108"/>
      <c r="X19" s="108">
        <v>338.15</v>
      </c>
      <c r="Y19" s="68">
        <f>SUM(V19:X19)</f>
        <v>338.15</v>
      </c>
      <c r="Z19" s="108">
        <v>3385.56045319</v>
      </c>
      <c r="AA19" s="109">
        <v>3047.4104531899998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4464</v>
      </c>
      <c r="D20" s="111">
        <v>548</v>
      </c>
      <c r="E20" s="111">
        <v>7386</v>
      </c>
      <c r="F20" s="69">
        <f>SUM(C20:E20)</f>
        <v>12398</v>
      </c>
      <c r="G20" s="111">
        <v>13673</v>
      </c>
      <c r="H20" s="47"/>
      <c r="I20" s="111">
        <v>5349113.700000001</v>
      </c>
      <c r="J20" s="111">
        <v>0</v>
      </c>
      <c r="K20" s="111">
        <v>1937210.6700000002</v>
      </c>
      <c r="L20" s="111">
        <v>234993.72000000003</v>
      </c>
      <c r="M20" s="111">
        <v>2521512.17</v>
      </c>
      <c r="N20" s="82">
        <f>SUM(K20:M20)</f>
        <v>4693716.5600000005</v>
      </c>
      <c r="O20" s="111"/>
      <c r="P20" s="111">
        <v>4590487.822716105</v>
      </c>
      <c r="Q20" s="111">
        <v>4590487.822716105</v>
      </c>
      <c r="R20" s="111">
        <v>1477820.1410956408</v>
      </c>
      <c r="S20" s="111">
        <v>121041.66008603969</v>
      </c>
      <c r="T20" s="111">
        <v>2549597.76881832</v>
      </c>
      <c r="U20" s="248">
        <f>SUM(R20:T20)</f>
        <v>4148459.5700000003</v>
      </c>
      <c r="V20" s="111">
        <v>1477820.1410956408</v>
      </c>
      <c r="W20" s="111">
        <v>121041.66008603969</v>
      </c>
      <c r="X20" s="111">
        <v>2549597.76881832</v>
      </c>
      <c r="Y20" s="248">
        <f>SUM(V20:X20)</f>
        <v>4148459.5700000003</v>
      </c>
      <c r="Z20" s="111">
        <v>3959117.6643999186</v>
      </c>
      <c r="AA20" s="112">
        <v>3959117.6643999186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603</v>
      </c>
      <c r="D21" s="90">
        <f t="shared" si="3"/>
        <v>898</v>
      </c>
      <c r="E21" s="90">
        <f t="shared" si="3"/>
        <v>9554</v>
      </c>
      <c r="F21" s="66">
        <f t="shared" si="3"/>
        <v>11055</v>
      </c>
      <c r="G21" s="90">
        <f t="shared" si="3"/>
        <v>10422</v>
      </c>
      <c r="H21" s="90">
        <f t="shared" si="3"/>
        <v>7900</v>
      </c>
      <c r="I21" s="90">
        <f t="shared" si="3"/>
        <v>2730693.792622</v>
      </c>
      <c r="J21" s="90">
        <f t="shared" si="3"/>
        <v>1189007.9239409002</v>
      </c>
      <c r="K21" s="90">
        <f t="shared" si="3"/>
        <v>161451.33894099997</v>
      </c>
      <c r="L21" s="90">
        <f t="shared" si="3"/>
        <v>180991.00811499998</v>
      </c>
      <c r="M21" s="90">
        <f t="shared" si="3"/>
        <v>2298467.630000001</v>
      </c>
      <c r="N21" s="75">
        <f t="shared" si="3"/>
        <v>2640909.977056001</v>
      </c>
      <c r="O21" s="90">
        <f t="shared" si="3"/>
        <v>1156295.8047489002</v>
      </c>
      <c r="P21" s="90">
        <f t="shared" si="3"/>
        <v>2514797.094676759</v>
      </c>
      <c r="Q21" s="90">
        <f t="shared" si="3"/>
        <v>1423639.6213401589</v>
      </c>
      <c r="R21" s="90">
        <f t="shared" si="3"/>
        <v>52281.85</v>
      </c>
      <c r="S21" s="90">
        <f t="shared" si="3"/>
        <v>114441.54</v>
      </c>
      <c r="T21" s="90">
        <f t="shared" si="3"/>
        <v>1730466.6299999994</v>
      </c>
      <c r="U21" s="66">
        <f t="shared" si="3"/>
        <v>1897190.0199999993</v>
      </c>
      <c r="V21" s="90">
        <f t="shared" si="3"/>
        <v>36149.28</v>
      </c>
      <c r="W21" s="90">
        <f t="shared" si="3"/>
        <v>76244.38</v>
      </c>
      <c r="X21" s="90">
        <f t="shared" si="3"/>
        <v>1059064.7199999995</v>
      </c>
      <c r="Y21" s="66">
        <f t="shared" si="3"/>
        <v>1171458.3799999994</v>
      </c>
      <c r="Z21" s="90">
        <f t="shared" si="3"/>
        <v>2202239.7354635736</v>
      </c>
      <c r="AA21" s="91">
        <f t="shared" si="3"/>
        <v>1289770.9154635738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603</v>
      </c>
      <c r="D22" s="93">
        <v>898</v>
      </c>
      <c r="E22" s="93">
        <v>9554</v>
      </c>
      <c r="F22" s="62">
        <f>SUM(C22:E22)</f>
        <v>11055</v>
      </c>
      <c r="G22" s="93">
        <v>10422</v>
      </c>
      <c r="H22" s="62">
        <v>7900</v>
      </c>
      <c r="I22" s="93">
        <v>2730693.792622</v>
      </c>
      <c r="J22" s="93">
        <v>1189007.9239409002</v>
      </c>
      <c r="K22" s="93">
        <v>161451.33894099997</v>
      </c>
      <c r="L22" s="93">
        <v>180991.00811499998</v>
      </c>
      <c r="M22" s="93">
        <v>2298467.630000001</v>
      </c>
      <c r="N22" s="76">
        <f>SUM(K22:M22)</f>
        <v>2640909.977056001</v>
      </c>
      <c r="O22" s="93">
        <v>1156295.8047489002</v>
      </c>
      <c r="P22" s="93">
        <v>2514797.094676759</v>
      </c>
      <c r="Q22" s="93">
        <v>1423639.6213401589</v>
      </c>
      <c r="R22" s="93">
        <v>52281.85</v>
      </c>
      <c r="S22" s="93">
        <v>114441.54</v>
      </c>
      <c r="T22" s="93">
        <v>1730466.6299999994</v>
      </c>
      <c r="U22" s="62">
        <f>SUM(R22:T22)</f>
        <v>1897190.0199999993</v>
      </c>
      <c r="V22" s="93">
        <v>36149.28</v>
      </c>
      <c r="W22" s="93">
        <v>76244.38</v>
      </c>
      <c r="X22" s="93">
        <v>1059064.7199999995</v>
      </c>
      <c r="Y22" s="62">
        <f>SUM(V22:X22)</f>
        <v>1171458.3799999994</v>
      </c>
      <c r="Z22" s="93">
        <v>2202239.7354635736</v>
      </c>
      <c r="AA22" s="94">
        <v>1289770.9154635738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/>
      <c r="D23" s="135"/>
      <c r="E23" s="135"/>
      <c r="F23" s="59">
        <f>SUM(C23:E23)</f>
        <v>0</v>
      </c>
      <c r="G23" s="135">
        <v>0</v>
      </c>
      <c r="H23" s="135"/>
      <c r="I23" s="135"/>
      <c r="J23" s="135"/>
      <c r="K23" s="135"/>
      <c r="L23" s="135"/>
      <c r="M23" s="135"/>
      <c r="N23" s="56">
        <f>SUM(K23:M23)</f>
        <v>0</v>
      </c>
      <c r="O23" s="135"/>
      <c r="P23" s="135"/>
      <c r="Q23" s="135"/>
      <c r="R23" s="135"/>
      <c r="S23" s="135"/>
      <c r="T23" s="135"/>
      <c r="U23" s="59">
        <f>SUM(R23:T23)</f>
        <v>0</v>
      </c>
      <c r="V23" s="135"/>
      <c r="W23" s="135"/>
      <c r="X23" s="135"/>
      <c r="Y23" s="59">
        <f>SUM(V23:X23)</f>
        <v>0</v>
      </c>
      <c r="Z23" s="135"/>
      <c r="AA23" s="136"/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230</v>
      </c>
      <c r="D24" s="114">
        <f t="shared" si="5"/>
        <v>319</v>
      </c>
      <c r="E24" s="114">
        <f t="shared" si="5"/>
        <v>5127</v>
      </c>
      <c r="F24" s="70">
        <f t="shared" si="5"/>
        <v>5676</v>
      </c>
      <c r="G24" s="114">
        <f t="shared" si="5"/>
        <v>5442</v>
      </c>
      <c r="H24" s="114">
        <f t="shared" si="5"/>
        <v>5375</v>
      </c>
      <c r="I24" s="114">
        <f t="shared" si="5"/>
        <v>545328.676261</v>
      </c>
      <c r="J24" s="114">
        <f t="shared" si="5"/>
        <v>194611.67436999996</v>
      </c>
      <c r="K24" s="114">
        <f t="shared" si="5"/>
        <v>29212.808494</v>
      </c>
      <c r="L24" s="114">
        <f t="shared" si="5"/>
        <v>36939.06891300001</v>
      </c>
      <c r="M24" s="114">
        <f t="shared" si="5"/>
        <v>463129.68</v>
      </c>
      <c r="N24" s="15">
        <f t="shared" si="5"/>
        <v>529281.557407</v>
      </c>
      <c r="O24" s="114">
        <f t="shared" si="5"/>
        <v>189505.81780699998</v>
      </c>
      <c r="P24" s="114">
        <f t="shared" si="5"/>
        <v>498799.97462361533</v>
      </c>
      <c r="Q24" s="114">
        <f t="shared" si="5"/>
        <v>322256.60557351535</v>
      </c>
      <c r="R24" s="114">
        <f t="shared" si="5"/>
        <v>14852.57</v>
      </c>
      <c r="S24" s="114">
        <f t="shared" si="5"/>
        <v>4591.85</v>
      </c>
      <c r="T24" s="114">
        <f t="shared" si="5"/>
        <v>254598.55999999997</v>
      </c>
      <c r="U24" s="70">
        <f t="shared" si="5"/>
        <v>274042.98</v>
      </c>
      <c r="V24" s="114">
        <f t="shared" si="5"/>
        <v>12615.05</v>
      </c>
      <c r="W24" s="114">
        <f t="shared" si="5"/>
        <v>2970.8700000000003</v>
      </c>
      <c r="X24" s="114">
        <f t="shared" si="5"/>
        <v>152573.25999999995</v>
      </c>
      <c r="Y24" s="70">
        <f t="shared" si="5"/>
        <v>168159.17999999996</v>
      </c>
      <c r="Z24" s="114">
        <f t="shared" si="5"/>
        <v>372028.1710475749</v>
      </c>
      <c r="AA24" s="115">
        <f t="shared" si="5"/>
        <v>205703.70104757487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/>
      <c r="D25" s="93"/>
      <c r="E25" s="93"/>
      <c r="F25" s="62">
        <f>SUM(C25:E25)</f>
        <v>0</v>
      </c>
      <c r="G25" s="93"/>
      <c r="H25" s="93"/>
      <c r="I25" s="93"/>
      <c r="J25" s="93"/>
      <c r="K25" s="93"/>
      <c r="L25" s="93"/>
      <c r="M25" s="93"/>
      <c r="N25" s="76">
        <f>SUM(K25:M25)</f>
        <v>0</v>
      </c>
      <c r="O25" s="93"/>
      <c r="P25" s="93"/>
      <c r="Q25" s="93"/>
      <c r="R25" s="93"/>
      <c r="S25" s="93"/>
      <c r="T25" s="93"/>
      <c r="U25" s="62">
        <f>SUM(R25:T25)</f>
        <v>0</v>
      </c>
      <c r="V25" s="93"/>
      <c r="W25" s="93"/>
      <c r="X25" s="93"/>
      <c r="Y25" s="62">
        <f>SUM(V25:X25)</f>
        <v>0</v>
      </c>
      <c r="Z25" s="93"/>
      <c r="AA25" s="94"/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230</v>
      </c>
      <c r="D26" s="129">
        <v>319</v>
      </c>
      <c r="E26" s="129">
        <v>5127</v>
      </c>
      <c r="F26" s="60">
        <f>SUM(C26:E26)</f>
        <v>5676</v>
      </c>
      <c r="G26" s="129">
        <v>5442</v>
      </c>
      <c r="H26" s="129">
        <v>5375</v>
      </c>
      <c r="I26" s="129">
        <v>545328.676261</v>
      </c>
      <c r="J26" s="129">
        <v>194611.67436999996</v>
      </c>
      <c r="K26" s="129">
        <v>29212.808494</v>
      </c>
      <c r="L26" s="129">
        <v>36939.06891300001</v>
      </c>
      <c r="M26" s="129">
        <v>463129.68</v>
      </c>
      <c r="N26" s="57">
        <f>SUM(K26:M26)</f>
        <v>529281.557407</v>
      </c>
      <c r="O26" s="129">
        <v>189505.81780699998</v>
      </c>
      <c r="P26" s="129">
        <v>498799.97462361533</v>
      </c>
      <c r="Q26" s="129">
        <v>322256.60557351535</v>
      </c>
      <c r="R26" s="129">
        <v>14852.57</v>
      </c>
      <c r="S26" s="129">
        <v>4591.85</v>
      </c>
      <c r="T26" s="129">
        <v>254598.55999999997</v>
      </c>
      <c r="U26" s="60">
        <f>SUM(R26:T26)</f>
        <v>274042.98</v>
      </c>
      <c r="V26" s="93">
        <v>12615.05</v>
      </c>
      <c r="W26" s="93">
        <v>2970.8700000000003</v>
      </c>
      <c r="X26" s="93">
        <v>152573.25999999995</v>
      </c>
      <c r="Y26" s="60">
        <f>SUM(V26:X26)</f>
        <v>168159.17999999996</v>
      </c>
      <c r="Z26" s="129">
        <v>372028.1710475749</v>
      </c>
      <c r="AA26" s="130">
        <v>205703.70104757487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/>
      <c r="D27" s="119"/>
      <c r="E27" s="119"/>
      <c r="F27" s="71">
        <f>SUM(C27:E27)</f>
        <v>0</v>
      </c>
      <c r="G27" s="119"/>
      <c r="H27" s="48"/>
      <c r="I27" s="119"/>
      <c r="J27" s="119"/>
      <c r="K27" s="119"/>
      <c r="L27" s="119"/>
      <c r="M27" s="119"/>
      <c r="N27" s="83">
        <f>SUM(K27:M27)</f>
        <v>0</v>
      </c>
      <c r="O27" s="119"/>
      <c r="P27" s="119"/>
      <c r="Q27" s="119"/>
      <c r="R27" s="119"/>
      <c r="S27" s="119"/>
      <c r="T27" s="119"/>
      <c r="U27" s="71">
        <f>SUM(R27:T27)</f>
        <v>0</v>
      </c>
      <c r="V27" s="119"/>
      <c r="W27" s="119"/>
      <c r="X27" s="119"/>
      <c r="Y27" s="71">
        <f>SUM(V27:X27)</f>
        <v>0</v>
      </c>
      <c r="Z27" s="119"/>
      <c r="AA27" s="120"/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/>
      <c r="D28" s="111"/>
      <c r="E28" s="111"/>
      <c r="F28" s="69">
        <f>SUM(C28:E28)</f>
        <v>0</v>
      </c>
      <c r="G28" s="111"/>
      <c r="H28" s="51"/>
      <c r="I28" s="111"/>
      <c r="J28" s="111"/>
      <c r="K28" s="111"/>
      <c r="L28" s="111"/>
      <c r="M28" s="111"/>
      <c r="N28" s="82">
        <f>SUM(K28:M28)</f>
        <v>0</v>
      </c>
      <c r="O28" s="111"/>
      <c r="P28" s="111"/>
      <c r="Q28" s="111"/>
      <c r="R28" s="111"/>
      <c r="S28" s="111"/>
      <c r="T28" s="111"/>
      <c r="U28" s="69">
        <f>SUM(R28:T28)</f>
        <v>0</v>
      </c>
      <c r="V28" s="111"/>
      <c r="W28" s="111"/>
      <c r="X28" s="111"/>
      <c r="Y28" s="69">
        <f>SUM(V28:X28)</f>
        <v>0</v>
      </c>
      <c r="Z28" s="111"/>
      <c r="AA28" s="11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/>
      <c r="E29" s="14"/>
      <c r="F29" s="72">
        <f>SUM(C29:E29)</f>
        <v>1</v>
      </c>
      <c r="G29" s="14">
        <v>1</v>
      </c>
      <c r="H29" s="52">
        <v>1</v>
      </c>
      <c r="I29" s="14">
        <v>57637</v>
      </c>
      <c r="J29" s="14">
        <v>54284.175</v>
      </c>
      <c r="K29" s="14">
        <v>57637</v>
      </c>
      <c r="L29" s="14"/>
      <c r="M29" s="14"/>
      <c r="N29" s="84">
        <f>SUM(K29:M29)</f>
        <v>57637</v>
      </c>
      <c r="O29" s="14">
        <v>54284.175</v>
      </c>
      <c r="P29" s="14">
        <v>36161.2958904119</v>
      </c>
      <c r="Q29" s="14">
        <v>2103.553219211899</v>
      </c>
      <c r="R29" s="14"/>
      <c r="S29" s="14"/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>
        <v>167.64124999999987</v>
      </c>
      <c r="AA29" s="23">
        <v>167.64124999999987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3</v>
      </c>
      <c r="D30" s="114">
        <f>SUM(D31:D32)</f>
        <v>0</v>
      </c>
      <c r="E30" s="114">
        <f>SUM(E31:E32)</f>
        <v>0</v>
      </c>
      <c r="F30" s="70">
        <f>SUM(F31:F32)</f>
        <v>3</v>
      </c>
      <c r="G30" s="114">
        <f>SUM(G31:G32)</f>
        <v>3</v>
      </c>
      <c r="H30" s="47"/>
      <c r="I30" s="114">
        <f aca="true" t="shared" si="7" ref="I30:AA30">SUM(I31:I32)</f>
        <v>11589.640000000001</v>
      </c>
      <c r="J30" s="114">
        <f t="shared" si="7"/>
        <v>8890.836925</v>
      </c>
      <c r="K30" s="114">
        <f t="shared" si="7"/>
        <v>11302.720000000001</v>
      </c>
      <c r="L30" s="114">
        <f t="shared" si="7"/>
        <v>0</v>
      </c>
      <c r="M30" s="114">
        <f t="shared" si="7"/>
        <v>0</v>
      </c>
      <c r="N30" s="15">
        <f t="shared" si="7"/>
        <v>11302.720000000001</v>
      </c>
      <c r="O30" s="114">
        <f t="shared" si="7"/>
        <v>8890.836925</v>
      </c>
      <c r="P30" s="114">
        <f t="shared" si="7"/>
        <v>7544.857424678501</v>
      </c>
      <c r="Q30" s="114">
        <f t="shared" si="7"/>
        <v>1855.326707271901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120.55815375000003</v>
      </c>
      <c r="AA30" s="115">
        <f t="shared" si="7"/>
        <v>120.55815375000003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3</v>
      </c>
      <c r="D31" s="132"/>
      <c r="E31" s="132"/>
      <c r="F31" s="61">
        <f>SUM(C31:E31)</f>
        <v>3</v>
      </c>
      <c r="G31" s="132">
        <v>3</v>
      </c>
      <c r="H31" s="46"/>
      <c r="I31" s="132">
        <v>11589.640000000001</v>
      </c>
      <c r="J31" s="132">
        <v>8890.836925</v>
      </c>
      <c r="K31" s="132">
        <v>11302.720000000001</v>
      </c>
      <c r="L31" s="132"/>
      <c r="M31" s="132"/>
      <c r="N31" s="58">
        <f>SUM(K31:M31)</f>
        <v>11302.720000000001</v>
      </c>
      <c r="O31" s="132">
        <v>8890.836925</v>
      </c>
      <c r="P31" s="132">
        <v>7544.857424678501</v>
      </c>
      <c r="Q31" s="132">
        <v>1855.326707271901</v>
      </c>
      <c r="R31" s="132"/>
      <c r="S31" s="132"/>
      <c r="T31" s="132"/>
      <c r="U31" s="61">
        <f>SUM(R31:T31)</f>
        <v>0</v>
      </c>
      <c r="V31" s="132"/>
      <c r="W31" s="132"/>
      <c r="X31" s="132"/>
      <c r="Y31" s="61">
        <f>SUM(V31:X31)</f>
        <v>0</v>
      </c>
      <c r="Z31" s="132">
        <v>120.55815375000003</v>
      </c>
      <c r="AA31" s="133">
        <v>120.55815375000003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/>
      <c r="D32" s="135"/>
      <c r="E32" s="135"/>
      <c r="F32" s="59">
        <f>SUM(C32:E32)</f>
        <v>0</v>
      </c>
      <c r="G32" s="135"/>
      <c r="H32" s="127"/>
      <c r="I32" s="135"/>
      <c r="J32" s="135"/>
      <c r="K32" s="135"/>
      <c r="L32" s="135"/>
      <c r="M32" s="135"/>
      <c r="N32" s="56">
        <f>SUM(K32:M32)</f>
        <v>0</v>
      </c>
      <c r="O32" s="135"/>
      <c r="P32" s="135"/>
      <c r="Q32" s="135"/>
      <c r="R32" s="135"/>
      <c r="S32" s="135"/>
      <c r="T32" s="135"/>
      <c r="U32" s="59">
        <f>SUM(R32:T32)</f>
        <v>0</v>
      </c>
      <c r="V32" s="135"/>
      <c r="W32" s="135"/>
      <c r="X32" s="135"/>
      <c r="Y32" s="59">
        <f>SUM(V32:X32)</f>
        <v>0</v>
      </c>
      <c r="Z32" s="135"/>
      <c r="AA32" s="136"/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/>
      <c r="D33" s="111"/>
      <c r="E33" s="111"/>
      <c r="F33" s="69">
        <f>SUM(C33:E33)</f>
        <v>0</v>
      </c>
      <c r="G33" s="111"/>
      <c r="H33" s="111"/>
      <c r="I33" s="111"/>
      <c r="J33" s="111"/>
      <c r="K33" s="111"/>
      <c r="L33" s="111"/>
      <c r="M33" s="111"/>
      <c r="N33" s="82">
        <f>SUM(K33:M33)</f>
        <v>0</v>
      </c>
      <c r="O33" s="111"/>
      <c r="P33" s="111"/>
      <c r="Q33" s="111"/>
      <c r="R33" s="111"/>
      <c r="S33" s="111"/>
      <c r="T33" s="111"/>
      <c r="U33" s="69">
        <f>SUM(R33:T33)</f>
        <v>0</v>
      </c>
      <c r="V33" s="111"/>
      <c r="W33" s="111"/>
      <c r="X33" s="111"/>
      <c r="Y33" s="69">
        <f>SUM(V33:X33)</f>
        <v>0</v>
      </c>
      <c r="Z33" s="111"/>
      <c r="AA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/>
      <c r="D35" s="105"/>
      <c r="E35" s="105"/>
      <c r="F35" s="67">
        <f>SUM(C35:E35)</f>
        <v>0</v>
      </c>
      <c r="G35" s="105"/>
      <c r="H35" s="49"/>
      <c r="I35" s="105"/>
      <c r="J35" s="105"/>
      <c r="K35" s="105"/>
      <c r="L35" s="105"/>
      <c r="M35" s="105"/>
      <c r="N35" s="80">
        <f>SUM(K35:M35)</f>
        <v>0</v>
      </c>
      <c r="O35" s="105"/>
      <c r="P35" s="105"/>
      <c r="Q35" s="105"/>
      <c r="R35" s="105"/>
      <c r="S35" s="105"/>
      <c r="T35" s="105"/>
      <c r="U35" s="67">
        <f>SUM(R35:T35)</f>
        <v>0</v>
      </c>
      <c r="V35" s="105"/>
      <c r="W35" s="105"/>
      <c r="X35" s="105"/>
      <c r="Y35" s="67">
        <f>SUM(V35:X35)</f>
        <v>0</v>
      </c>
      <c r="Z35" s="105"/>
      <c r="AA35" s="106"/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/>
      <c r="D36" s="135"/>
      <c r="E36" s="135"/>
      <c r="F36" s="59">
        <f>SUM(C36:E36)</f>
        <v>0</v>
      </c>
      <c r="G36" s="135"/>
      <c r="H36" s="53"/>
      <c r="I36" s="135"/>
      <c r="J36" s="135"/>
      <c r="K36" s="135"/>
      <c r="L36" s="135"/>
      <c r="M36" s="135"/>
      <c r="N36" s="56">
        <f>SUM(K36:M36)</f>
        <v>0</v>
      </c>
      <c r="O36" s="135"/>
      <c r="P36" s="135"/>
      <c r="Q36" s="135"/>
      <c r="R36" s="135"/>
      <c r="S36" s="135"/>
      <c r="T36" s="135"/>
      <c r="U36" s="59">
        <f>SUM(R36:T36)</f>
        <v>0</v>
      </c>
      <c r="V36" s="135"/>
      <c r="W36" s="135"/>
      <c r="X36" s="135"/>
      <c r="Y36" s="59">
        <f>SUM(V36:X36)</f>
        <v>0</v>
      </c>
      <c r="Z36" s="135"/>
      <c r="AA36" s="136"/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446</v>
      </c>
      <c r="D37" s="117">
        <v>33</v>
      </c>
      <c r="E37" s="117">
        <v>0</v>
      </c>
      <c r="F37" s="73">
        <f>SUM(C37:E37)</f>
        <v>479</v>
      </c>
      <c r="G37" s="117">
        <v>106</v>
      </c>
      <c r="H37" s="50"/>
      <c r="I37" s="117">
        <v>177713.94805299997</v>
      </c>
      <c r="J37" s="117">
        <v>72430.2923471</v>
      </c>
      <c r="K37" s="117">
        <v>159237.25680699997</v>
      </c>
      <c r="L37" s="117">
        <v>11935.631966</v>
      </c>
      <c r="M37" s="117">
        <v>0</v>
      </c>
      <c r="N37" s="85">
        <f>SUM(K37:M37)</f>
        <v>171172.88877299998</v>
      </c>
      <c r="O37" s="117">
        <v>70477.90411599999</v>
      </c>
      <c r="P37" s="117">
        <v>176915.57122895124</v>
      </c>
      <c r="Q37" s="117">
        <v>102417.64620045126</v>
      </c>
      <c r="R37" s="117">
        <v>3054.38</v>
      </c>
      <c r="S37" s="117"/>
      <c r="T37" s="117"/>
      <c r="U37" s="73">
        <f>SUM(R37:T37)</f>
        <v>3054.38</v>
      </c>
      <c r="V37" s="117">
        <v>890.4000000000001</v>
      </c>
      <c r="W37" s="117"/>
      <c r="X37" s="117"/>
      <c r="Y37" s="73">
        <f>SUM(V37:X37)</f>
        <v>890.4000000000001</v>
      </c>
      <c r="Z37" s="117">
        <v>10800.084180599999</v>
      </c>
      <c r="AA37" s="118">
        <v>5976.104180599998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52</v>
      </c>
      <c r="D38" s="111">
        <v>312</v>
      </c>
      <c r="E38" s="111">
        <v>2</v>
      </c>
      <c r="F38" s="69">
        <f>SUM(C38:E38)</f>
        <v>366</v>
      </c>
      <c r="G38" s="111">
        <v>33</v>
      </c>
      <c r="H38" s="51"/>
      <c r="I38" s="111">
        <v>528435.051</v>
      </c>
      <c r="J38" s="111">
        <v>275622.7456217</v>
      </c>
      <c r="K38" s="111">
        <v>391543.76516499993</v>
      </c>
      <c r="L38" s="111">
        <v>114163.44</v>
      </c>
      <c r="M38" s="111">
        <v>10302</v>
      </c>
      <c r="N38" s="82">
        <f>SUM(K38:M38)</f>
        <v>516009.20516499993</v>
      </c>
      <c r="O38" s="111">
        <v>267810.4729237</v>
      </c>
      <c r="P38" s="111">
        <v>508276.0174264861</v>
      </c>
      <c r="Q38" s="111">
        <v>192409.52704568615</v>
      </c>
      <c r="R38" s="111">
        <v>217678.49000000005</v>
      </c>
      <c r="S38" s="111">
        <v>34594.8</v>
      </c>
      <c r="T38" s="111"/>
      <c r="U38" s="69">
        <f>SUM(R38:T38)</f>
        <v>252273.29000000004</v>
      </c>
      <c r="V38" s="93">
        <v>63972.30999999997</v>
      </c>
      <c r="W38" s="111">
        <v>6918.960000000003</v>
      </c>
      <c r="X38" s="111"/>
      <c r="Y38" s="69">
        <f>SUM(V38:X38)</f>
        <v>70891.26999999997</v>
      </c>
      <c r="Z38" s="111">
        <v>272877.706626665</v>
      </c>
      <c r="AA38" s="112">
        <v>87406.27662666503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/>
      <c r="D39" s="111"/>
      <c r="E39" s="111"/>
      <c r="F39" s="69">
        <f>SUM(C39:E39)</f>
        <v>0</v>
      </c>
      <c r="G39" s="111"/>
      <c r="H39" s="51"/>
      <c r="I39" s="111"/>
      <c r="J39" s="111"/>
      <c r="K39" s="111"/>
      <c r="L39" s="111"/>
      <c r="M39" s="111"/>
      <c r="N39" s="82">
        <f>SUM(K39:M39)</f>
        <v>0</v>
      </c>
      <c r="O39" s="111"/>
      <c r="P39" s="111"/>
      <c r="Q39" s="111"/>
      <c r="R39" s="111"/>
      <c r="S39" s="111"/>
      <c r="T39" s="111"/>
      <c r="U39" s="69">
        <f>SUM(R39:T39)</f>
        <v>0</v>
      </c>
      <c r="V39" s="111"/>
      <c r="W39" s="111"/>
      <c r="X39" s="111"/>
      <c r="Y39" s="69">
        <f>SUM(V39:X39)</f>
        <v>0</v>
      </c>
      <c r="Z39" s="111"/>
      <c r="AA39" s="112"/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591</v>
      </c>
      <c r="D40" s="90">
        <f>SUM(D41:D43)</f>
        <v>24</v>
      </c>
      <c r="E40" s="90">
        <f>SUM(E41:E43)</f>
        <v>0</v>
      </c>
      <c r="F40" s="66">
        <f>SUM(F41:F43)</f>
        <v>615</v>
      </c>
      <c r="G40" s="90">
        <f>SUM(G41:G43)</f>
        <v>142</v>
      </c>
      <c r="H40" s="51"/>
      <c r="I40" s="90">
        <f aca="true" t="shared" si="11" ref="I40:AA40">SUM(I41:I43)</f>
        <v>209022.17799999999</v>
      </c>
      <c r="J40" s="90">
        <f t="shared" si="11"/>
        <v>17075.662154999998</v>
      </c>
      <c r="K40" s="90">
        <f t="shared" si="11"/>
        <v>204518.17799999999</v>
      </c>
      <c r="L40" s="90">
        <f t="shared" si="11"/>
        <v>2986</v>
      </c>
      <c r="M40" s="90">
        <f t="shared" si="11"/>
        <v>0</v>
      </c>
      <c r="N40" s="75">
        <f t="shared" si="11"/>
        <v>207504.17799999999</v>
      </c>
      <c r="O40" s="90">
        <f t="shared" si="11"/>
        <v>17075.662154999998</v>
      </c>
      <c r="P40" s="90">
        <f t="shared" si="11"/>
        <v>130422.34851279251</v>
      </c>
      <c r="Q40" s="90">
        <f t="shared" si="11"/>
        <v>129563.88321119251</v>
      </c>
      <c r="R40" s="90">
        <f t="shared" si="11"/>
        <v>39116</v>
      </c>
      <c r="S40" s="90">
        <f t="shared" si="11"/>
        <v>0</v>
      </c>
      <c r="T40" s="90">
        <f t="shared" si="11"/>
        <v>0</v>
      </c>
      <c r="U40" s="66">
        <f t="shared" si="11"/>
        <v>39116</v>
      </c>
      <c r="V40" s="90">
        <f t="shared" si="11"/>
        <v>39116</v>
      </c>
      <c r="W40" s="90">
        <f t="shared" si="11"/>
        <v>0</v>
      </c>
      <c r="X40" s="90">
        <f t="shared" si="11"/>
        <v>0</v>
      </c>
      <c r="Y40" s="66">
        <f t="shared" si="11"/>
        <v>39116</v>
      </c>
      <c r="Z40" s="90">
        <f t="shared" si="11"/>
        <v>54389.07579225</v>
      </c>
      <c r="AA40" s="91">
        <f t="shared" si="11"/>
        <v>54389.07579225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45">
      <c r="A41" s="17"/>
      <c r="B41" s="9" t="s">
        <v>59</v>
      </c>
      <c r="C41" s="37">
        <v>1</v>
      </c>
      <c r="D41" s="122">
        <v>0</v>
      </c>
      <c r="E41" s="122"/>
      <c r="F41" s="74">
        <f>SUM(C41:E41)</f>
        <v>1</v>
      </c>
      <c r="G41" s="122">
        <v>1</v>
      </c>
      <c r="H41" s="49"/>
      <c r="I41" s="122">
        <v>10000</v>
      </c>
      <c r="J41" s="122"/>
      <c r="K41" s="122">
        <v>10000</v>
      </c>
      <c r="L41" s="122">
        <v>0</v>
      </c>
      <c r="M41" s="122"/>
      <c r="N41" s="86">
        <f>SUM(K41:M41)</f>
        <v>10000</v>
      </c>
      <c r="O41" s="122"/>
      <c r="P41" s="122">
        <v>2892.561983472</v>
      </c>
      <c r="Q41" s="122">
        <v>2892.561983472</v>
      </c>
      <c r="R41" s="122"/>
      <c r="S41" s="122"/>
      <c r="T41" s="122"/>
      <c r="U41" s="74">
        <f>SUM(R41:T41)</f>
        <v>0</v>
      </c>
      <c r="V41" s="122"/>
      <c r="W41" s="122"/>
      <c r="X41" s="122"/>
      <c r="Y41" s="74">
        <f>SUM(V41:X41)</f>
        <v>0</v>
      </c>
      <c r="Z41" s="122">
        <v>500</v>
      </c>
      <c r="AA41" s="123">
        <v>500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582</v>
      </c>
      <c r="D42" s="129">
        <v>24</v>
      </c>
      <c r="E42" s="129"/>
      <c r="F42" s="60">
        <f>SUM(C42:E42)</f>
        <v>606</v>
      </c>
      <c r="G42" s="129">
        <v>137</v>
      </c>
      <c r="H42" s="127"/>
      <c r="I42" s="129">
        <v>190814.21</v>
      </c>
      <c r="J42" s="129">
        <v>17075.662154999998</v>
      </c>
      <c r="K42" s="129">
        <v>186310.21</v>
      </c>
      <c r="L42" s="129">
        <v>2986</v>
      </c>
      <c r="M42" s="129"/>
      <c r="N42" s="57">
        <f>SUM(K42:M42)</f>
        <v>189296.21</v>
      </c>
      <c r="O42" s="129">
        <v>17075.662154999998</v>
      </c>
      <c r="P42" s="129">
        <v>121934.20419022081</v>
      </c>
      <c r="Q42" s="129">
        <v>121075.73888862082</v>
      </c>
      <c r="R42" s="129">
        <v>39116</v>
      </c>
      <c r="S42" s="129"/>
      <c r="T42" s="129"/>
      <c r="U42" s="60">
        <f>SUM(R42:T42)</f>
        <v>39116</v>
      </c>
      <c r="V42" s="60">
        <v>39116</v>
      </c>
      <c r="W42" s="129"/>
      <c r="X42" s="129"/>
      <c r="Y42" s="60">
        <f>SUM(V42:X42)</f>
        <v>39116</v>
      </c>
      <c r="Z42" s="129">
        <v>53478.67739225</v>
      </c>
      <c r="AA42" s="130">
        <v>53478.67739225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8</v>
      </c>
      <c r="D43" s="119">
        <v>0</v>
      </c>
      <c r="E43" s="119"/>
      <c r="F43" s="71">
        <f>SUM(C43:E43)</f>
        <v>8</v>
      </c>
      <c r="G43" s="119">
        <v>4</v>
      </c>
      <c r="H43" s="48"/>
      <c r="I43" s="119">
        <v>8207.968</v>
      </c>
      <c r="J43" s="119"/>
      <c r="K43" s="119">
        <v>8207.968</v>
      </c>
      <c r="L43" s="119">
        <v>0</v>
      </c>
      <c r="M43" s="119"/>
      <c r="N43" s="83">
        <f>SUM(K43:M43)</f>
        <v>8207.968</v>
      </c>
      <c r="O43" s="119"/>
      <c r="P43" s="119">
        <v>5595.582339099701</v>
      </c>
      <c r="Q43" s="119">
        <v>5595.582339099701</v>
      </c>
      <c r="R43" s="119"/>
      <c r="S43" s="119"/>
      <c r="T43" s="119"/>
      <c r="U43" s="71">
        <f>SUM(R43:T43)</f>
        <v>0</v>
      </c>
      <c r="V43" s="119"/>
      <c r="W43" s="119"/>
      <c r="X43" s="119"/>
      <c r="Y43" s="71">
        <f>SUM(V43:X43)</f>
        <v>0</v>
      </c>
      <c r="Z43" s="119">
        <v>410.39840000000004</v>
      </c>
      <c r="AA43" s="120">
        <v>410.39840000000004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/>
      <c r="D44" s="111"/>
      <c r="E44" s="111"/>
      <c r="F44" s="69">
        <f>SUM(C44:E44)</f>
        <v>0</v>
      </c>
      <c r="G44" s="111"/>
      <c r="H44" s="51"/>
      <c r="I44" s="111"/>
      <c r="J44" s="111"/>
      <c r="K44" s="111"/>
      <c r="L44" s="111"/>
      <c r="M44" s="111"/>
      <c r="N44" s="82">
        <f>SUM(K44:M44)</f>
        <v>0</v>
      </c>
      <c r="O44" s="111"/>
      <c r="P44" s="111"/>
      <c r="Q44" s="111"/>
      <c r="R44" s="111"/>
      <c r="S44" s="111"/>
      <c r="T44" s="111"/>
      <c r="U44" s="69">
        <f>SUM(R44:T44)</f>
        <v>0</v>
      </c>
      <c r="V44" s="111"/>
      <c r="W44" s="111"/>
      <c r="X44" s="111"/>
      <c r="Y44" s="69">
        <f>SUM(V44:X44)</f>
        <v>0</v>
      </c>
      <c r="Z44" s="111"/>
      <c r="AA44" s="112"/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15</v>
      </c>
      <c r="D45" s="114">
        <f>SUM(D46:D48)</f>
        <v>0</v>
      </c>
      <c r="E45" s="114">
        <f>SUM(E46:E48)</f>
        <v>0</v>
      </c>
      <c r="F45" s="70">
        <f>SUM(F46:F48)</f>
        <v>15</v>
      </c>
      <c r="G45" s="114">
        <f>SUM(G46:G48)</f>
        <v>8</v>
      </c>
      <c r="H45" s="51"/>
      <c r="I45" s="114">
        <f aca="true" t="shared" si="13" ref="I45:AA45">SUM(I46:I48)</f>
        <v>71507.851606</v>
      </c>
      <c r="J45" s="114">
        <f t="shared" si="13"/>
        <v>5273.60707</v>
      </c>
      <c r="K45" s="114">
        <f t="shared" si="13"/>
        <v>71507.851606</v>
      </c>
      <c r="L45" s="114">
        <f t="shared" si="13"/>
        <v>0</v>
      </c>
      <c r="M45" s="114">
        <f t="shared" si="13"/>
        <v>0</v>
      </c>
      <c r="N45" s="15">
        <f t="shared" si="13"/>
        <v>71507.851606</v>
      </c>
      <c r="O45" s="114">
        <f t="shared" si="13"/>
        <v>5273.60707</v>
      </c>
      <c r="P45" s="114">
        <f t="shared" si="13"/>
        <v>28125.8226126237</v>
      </c>
      <c r="Q45" s="114">
        <f t="shared" si="13"/>
        <v>22117.5984529237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3126.7848590000003</v>
      </c>
      <c r="AA45" s="115">
        <f t="shared" si="13"/>
        <v>3126.7848590000003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3</v>
      </c>
      <c r="D46" s="132"/>
      <c r="E46" s="132"/>
      <c r="F46" s="61">
        <f>SUM(C46:E46)</f>
        <v>3</v>
      </c>
      <c r="G46" s="132">
        <v>2</v>
      </c>
      <c r="H46" s="49"/>
      <c r="I46" s="132">
        <v>6800.6900000000005</v>
      </c>
      <c r="J46" s="132"/>
      <c r="K46" s="132">
        <v>6800.6900000000005</v>
      </c>
      <c r="L46" s="132"/>
      <c r="M46" s="132"/>
      <c r="N46" s="58">
        <f>SUM(K46:M46)</f>
        <v>6800.6900000000005</v>
      </c>
      <c r="O46" s="132"/>
      <c r="P46" s="132">
        <v>2020.362131150001</v>
      </c>
      <c r="Q46" s="132">
        <v>2020.362131150001</v>
      </c>
      <c r="R46" s="132"/>
      <c r="S46" s="132"/>
      <c r="T46" s="132"/>
      <c r="U46" s="61">
        <f>SUM(R46:T46)</f>
        <v>0</v>
      </c>
      <c r="V46" s="132"/>
      <c r="W46" s="132"/>
      <c r="X46" s="132"/>
      <c r="Y46" s="61">
        <f>SUM(V46:X46)</f>
        <v>0</v>
      </c>
      <c r="Z46" s="132">
        <v>340.03450000000004</v>
      </c>
      <c r="AA46" s="133">
        <v>340.03450000000004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2</v>
      </c>
      <c r="D47" s="96"/>
      <c r="E47" s="96"/>
      <c r="F47" s="63">
        <f>SUM(C47:E47)</f>
        <v>2</v>
      </c>
      <c r="G47" s="96">
        <v>0</v>
      </c>
      <c r="H47" s="127"/>
      <c r="I47" s="96">
        <v>718.2</v>
      </c>
      <c r="J47" s="96"/>
      <c r="K47" s="96">
        <v>718.2</v>
      </c>
      <c r="L47" s="96"/>
      <c r="M47" s="96"/>
      <c r="N47" s="77">
        <f>SUM(K47:M47)</f>
        <v>718.2</v>
      </c>
      <c r="O47" s="96"/>
      <c r="P47" s="96">
        <v>718.2000000009</v>
      </c>
      <c r="Q47" s="96">
        <v>718.2000000009</v>
      </c>
      <c r="R47" s="96"/>
      <c r="S47" s="96"/>
      <c r="T47" s="96"/>
      <c r="U47" s="63">
        <f>SUM(R47:T47)</f>
        <v>0</v>
      </c>
      <c r="V47" s="96"/>
      <c r="W47" s="96"/>
      <c r="X47" s="96"/>
      <c r="Y47" s="63">
        <f>SUM(V47:X47)</f>
        <v>0</v>
      </c>
      <c r="Z47" s="96">
        <v>35.910000000000004</v>
      </c>
      <c r="AA47" s="97">
        <v>35.910000000000004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10</v>
      </c>
      <c r="D48" s="119"/>
      <c r="E48" s="119"/>
      <c r="F48" s="71">
        <f>SUM(C48:E48)</f>
        <v>10</v>
      </c>
      <c r="G48" s="119">
        <v>6</v>
      </c>
      <c r="H48" s="127"/>
      <c r="I48" s="119">
        <v>63988.961606</v>
      </c>
      <c r="J48" s="119">
        <v>5273.60707</v>
      </c>
      <c r="K48" s="119">
        <v>63988.961606</v>
      </c>
      <c r="L48" s="119"/>
      <c r="M48" s="119"/>
      <c r="N48" s="83">
        <f>SUM(K48:M48)</f>
        <v>63988.961606</v>
      </c>
      <c r="O48" s="119">
        <v>5273.60707</v>
      </c>
      <c r="P48" s="119">
        <v>25387.260481472797</v>
      </c>
      <c r="Q48" s="119">
        <v>19379.036321772797</v>
      </c>
      <c r="R48" s="119"/>
      <c r="S48" s="119"/>
      <c r="T48" s="119"/>
      <c r="U48" s="71">
        <f>SUM(R48:T48)</f>
        <v>0</v>
      </c>
      <c r="V48" s="119"/>
      <c r="W48" s="119"/>
      <c r="X48" s="119"/>
      <c r="Y48" s="71">
        <f>SUM(V48:X48)</f>
        <v>0</v>
      </c>
      <c r="Z48" s="119">
        <v>2750.8403590000003</v>
      </c>
      <c r="AA48" s="120">
        <v>2750.8403590000003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/>
      <c r="D49" s="117"/>
      <c r="E49" s="117"/>
      <c r="F49" s="73">
        <f>SUM(C49:E49)</f>
        <v>0</v>
      </c>
      <c r="G49" s="117"/>
      <c r="H49" s="127"/>
      <c r="I49" s="117"/>
      <c r="J49" s="117"/>
      <c r="K49" s="117"/>
      <c r="L49" s="117"/>
      <c r="M49" s="117"/>
      <c r="N49" s="85">
        <f>SUM(K49:M49)</f>
        <v>0</v>
      </c>
      <c r="O49" s="117"/>
      <c r="P49" s="117"/>
      <c r="Q49" s="117"/>
      <c r="R49" s="117"/>
      <c r="S49" s="117"/>
      <c r="T49" s="117"/>
      <c r="U49" s="73">
        <f>SUM(R49:T49)</f>
        <v>0</v>
      </c>
      <c r="V49" s="117"/>
      <c r="W49" s="117"/>
      <c r="X49" s="117"/>
      <c r="Y49" s="73">
        <f>SUM(V49:X49)</f>
        <v>0</v>
      </c>
      <c r="Z49" s="117"/>
      <c r="AA49" s="118"/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73" t="s">
        <v>69</v>
      </c>
      <c r="B50" s="274"/>
      <c r="C50" s="38">
        <f>C11+C16+C17+C20+C21+C24+C28+C29+C30+C33+C34+C37+C38+C39+C40+C44+C45+C49</f>
        <v>12482</v>
      </c>
      <c r="D50" s="15">
        <f aca="true" t="shared" si="15" ref="D50:AL50">D11+D16+D17+D20+D21+D24+D28+D29+D30+D33+D34+D37+D38+D39+D40+D44+D45+D49</f>
        <v>5357</v>
      </c>
      <c r="E50" s="15">
        <f t="shared" si="15"/>
        <v>37810</v>
      </c>
      <c r="F50" s="15">
        <f t="shared" si="15"/>
        <v>55649</v>
      </c>
      <c r="G50" s="15">
        <f t="shared" si="15"/>
        <v>53248</v>
      </c>
      <c r="H50" s="15">
        <f t="shared" si="15"/>
        <v>13276</v>
      </c>
      <c r="I50" s="15">
        <f t="shared" si="15"/>
        <v>10128267.193161003</v>
      </c>
      <c r="J50" s="15">
        <f t="shared" si="15"/>
        <v>1854458.9443640003</v>
      </c>
      <c r="K50" s="15">
        <f t="shared" si="15"/>
        <v>3105667.4760600002</v>
      </c>
      <c r="L50" s="15">
        <f t="shared" si="15"/>
        <v>618067.754741</v>
      </c>
      <c r="M50" s="15">
        <f t="shared" si="15"/>
        <v>5599286.2700000005</v>
      </c>
      <c r="N50" s="15">
        <f t="shared" si="15"/>
        <v>9323021.500801</v>
      </c>
      <c r="O50" s="15">
        <f t="shared" si="15"/>
        <v>1805912.0447983001</v>
      </c>
      <c r="P50" s="15">
        <f t="shared" si="15"/>
        <v>8912204.324899543</v>
      </c>
      <c r="Q50" s="15">
        <f t="shared" si="15"/>
        <v>7172870.7041857345</v>
      </c>
      <c r="R50" s="15">
        <f t="shared" si="15"/>
        <v>1812303.4310956409</v>
      </c>
      <c r="S50" s="15">
        <f t="shared" si="15"/>
        <v>284719.1400860397</v>
      </c>
      <c r="T50" s="15">
        <f t="shared" si="15"/>
        <v>4561339.258818318</v>
      </c>
      <c r="U50" s="15">
        <f t="shared" si="15"/>
        <v>6658361.83</v>
      </c>
      <c r="V50" s="15">
        <f t="shared" si="15"/>
        <v>1638063.1810956409</v>
      </c>
      <c r="W50" s="15">
        <f t="shared" si="15"/>
        <v>217225.1600860397</v>
      </c>
      <c r="X50" s="15">
        <f t="shared" si="15"/>
        <v>3787573.8988183187</v>
      </c>
      <c r="Y50" s="15">
        <f>Y11+Y16+Y17+Y20+Y21+Y24+Y28+Y29+Y30+Y33+Y34+Y37+Y38+Y39+Y40+Y44+Y45+Y49</f>
        <v>5642862.239999999</v>
      </c>
      <c r="Z50" s="15">
        <f t="shared" si="15"/>
        <v>6926821.875211522</v>
      </c>
      <c r="AA50" s="16">
        <f t="shared" si="15"/>
        <v>5657395.025211523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1" ht="15">
      <c r="Y51" s="167"/>
    </row>
    <row r="52" ht="15">
      <c r="U52" s="167"/>
    </row>
    <row r="54" ht="15">
      <c r="U54" s="167"/>
    </row>
  </sheetData>
  <sheetProtection/>
  <mergeCells count="37">
    <mergeCell ref="Q9:Q10"/>
    <mergeCell ref="R8:Y8"/>
    <mergeCell ref="V9:Y9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Y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Mariam Kvavilashvili</cp:lastModifiedBy>
  <cp:lastPrinted>2017-10-18T12:38:28Z</cp:lastPrinted>
  <dcterms:created xsi:type="dcterms:W3CDTF">1996-10-14T23:33:28Z</dcterms:created>
  <dcterms:modified xsi:type="dcterms:W3CDTF">2018-05-18T10:44:41Z</dcterms:modified>
  <cp:category/>
  <cp:version/>
  <cp:contentType/>
  <cp:contentStatus/>
</cp:coreProperties>
</file>